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accserver1\Publica\REBALANCEO\RESUMEN MENSUAL\Pág WEB\REBALANCEO\Año2023\RESUMEN MENSUAL\"/>
    </mc:Choice>
  </mc:AlternateContent>
  <xr:revisionPtr revIDLastSave="0" documentId="13_ncr:1_{DD98365B-3AFC-4AD2-B1E9-0961C438D4A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HABILITADOS" sheetId="1" r:id="rId1"/>
    <sheet name="RH MENSUAL 2023" sheetId="2" r:id="rId2"/>
    <sheet name="CH DISPONIBLES" sheetId="3" r:id="rId3"/>
    <sheet name="%" sheetId="4" r:id="rId4"/>
  </sheets>
  <definedNames>
    <definedName name="_xlnm.Print_Area" localSheetId="3">'%'!$A$2:$N$52</definedName>
    <definedName name="_xlnm.Print_Area" localSheetId="0">REHABILITADOS!$A$1:$J$50</definedName>
    <definedName name="_xlnm.Print_Area" localSheetId="1">'RH MENSUAL 2023'!$A$1:$AF$54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3" l="1"/>
  <c r="C22" i="3"/>
  <c r="C41" i="3"/>
  <c r="D49" i="4"/>
  <c r="C48" i="4"/>
  <c r="D48" i="4" s="1"/>
  <c r="D47" i="4"/>
  <c r="D42" i="4"/>
  <c r="D41" i="4"/>
  <c r="D40" i="4"/>
  <c r="D39" i="4"/>
  <c r="D38" i="4"/>
  <c r="D37" i="4"/>
  <c r="D36" i="4"/>
  <c r="D35" i="4"/>
  <c r="D34" i="4"/>
  <c r="D32" i="4"/>
  <c r="D31" i="4"/>
  <c r="C27" i="4"/>
  <c r="B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C8" i="4"/>
  <c r="B8" i="4"/>
  <c r="D7" i="4"/>
  <c r="C6" i="4"/>
  <c r="K44" i="3"/>
  <c r="I44" i="3"/>
  <c r="E44" i="3"/>
  <c r="L43" i="3"/>
  <c r="G51" i="3"/>
  <c r="I47" i="4"/>
  <c r="G47" i="4"/>
  <c r="D27" i="4" l="1"/>
  <c r="B44" i="4"/>
  <c r="J43" i="4"/>
  <c r="D8" i="4"/>
  <c r="J47" i="4"/>
  <c r="C44" i="4"/>
  <c r="D6" i="4"/>
  <c r="D44" i="4" s="1"/>
  <c r="L48" i="3" l="1"/>
  <c r="D50" i="1" l="1"/>
  <c r="J43" i="1"/>
  <c r="I43" i="1"/>
  <c r="G43" i="1"/>
  <c r="C43" i="1"/>
  <c r="B43" i="1"/>
  <c r="B42" i="1"/>
  <c r="D42" i="1"/>
  <c r="J42" i="1"/>
  <c r="C48" i="1"/>
  <c r="G48" i="1"/>
  <c r="D43" i="1"/>
  <c r="C47" i="1" l="1"/>
  <c r="I48" i="4"/>
  <c r="I49" i="4"/>
  <c r="D50" i="3"/>
  <c r="D48" i="1"/>
  <c r="I42" i="1"/>
  <c r="H42" i="1"/>
  <c r="F42" i="1"/>
  <c r="D49" i="1"/>
  <c r="D47" i="1"/>
  <c r="G47" i="1"/>
  <c r="J47" i="1" s="1"/>
  <c r="G49" i="1"/>
  <c r="J49" i="1" s="1"/>
  <c r="J48" i="1"/>
  <c r="J31" i="1"/>
  <c r="J26" i="1"/>
  <c r="J7" i="1"/>
  <c r="D49" i="3" l="1"/>
  <c r="D48" i="3"/>
  <c r="I50" i="4"/>
  <c r="G11" i="4"/>
  <c r="D11" i="3"/>
  <c r="G23" i="4"/>
  <c r="D23" i="3"/>
  <c r="G41" i="4"/>
  <c r="D41" i="3"/>
  <c r="G18" i="4"/>
  <c r="D18" i="3"/>
  <c r="G30" i="4"/>
  <c r="D30" i="3"/>
  <c r="G42" i="4"/>
  <c r="D42" i="3"/>
  <c r="I17" i="4"/>
  <c r="J17" i="3"/>
  <c r="L17" i="3" s="1"/>
  <c r="I29" i="4"/>
  <c r="J29" i="3"/>
  <c r="L29" i="3" s="1"/>
  <c r="J41" i="3"/>
  <c r="L41" i="3" s="1"/>
  <c r="I41" i="4"/>
  <c r="D7" i="3"/>
  <c r="G7" i="4"/>
  <c r="D19" i="3"/>
  <c r="G19" i="4"/>
  <c r="G31" i="4"/>
  <c r="D31" i="3"/>
  <c r="I12" i="4"/>
  <c r="J12" i="3"/>
  <c r="L12" i="3" s="1"/>
  <c r="I30" i="4"/>
  <c r="J30" i="3"/>
  <c r="L30" i="3" s="1"/>
  <c r="D8" i="3"/>
  <c r="G8" i="4"/>
  <c r="D14" i="3"/>
  <c r="G14" i="4"/>
  <c r="D20" i="3"/>
  <c r="G20" i="4"/>
  <c r="D26" i="3"/>
  <c r="G26" i="4"/>
  <c r="D38" i="3"/>
  <c r="G38" i="4"/>
  <c r="J7" i="3"/>
  <c r="L7" i="3" s="1"/>
  <c r="I7" i="4"/>
  <c r="J13" i="3"/>
  <c r="L13" i="3" s="1"/>
  <c r="I13" i="4"/>
  <c r="I19" i="4"/>
  <c r="J19" i="3"/>
  <c r="L19" i="3" s="1"/>
  <c r="I25" i="4"/>
  <c r="J25" i="3"/>
  <c r="L25" i="3" s="1"/>
  <c r="I31" i="4"/>
  <c r="J31" i="3"/>
  <c r="L31" i="3" s="1"/>
  <c r="I37" i="4"/>
  <c r="J37" i="3"/>
  <c r="L37" i="3" s="1"/>
  <c r="D9" i="3"/>
  <c r="G9" i="4"/>
  <c r="D15" i="3"/>
  <c r="G15" i="4"/>
  <c r="D21" i="3"/>
  <c r="G21" i="4"/>
  <c r="D27" i="3"/>
  <c r="G27" i="4"/>
  <c r="D33" i="3"/>
  <c r="G33" i="4"/>
  <c r="D39" i="3"/>
  <c r="G39" i="4"/>
  <c r="I8" i="4"/>
  <c r="J8" i="3"/>
  <c r="L8" i="3" s="1"/>
  <c r="J14" i="3"/>
  <c r="L14" i="3" s="1"/>
  <c r="I14" i="4"/>
  <c r="J20" i="3"/>
  <c r="L20" i="3" s="1"/>
  <c r="I20" i="4"/>
  <c r="J26" i="3"/>
  <c r="L26" i="3" s="1"/>
  <c r="I26" i="4"/>
  <c r="J32" i="3"/>
  <c r="I32" i="4"/>
  <c r="J38" i="3"/>
  <c r="L38" i="3" s="1"/>
  <c r="I38" i="4"/>
  <c r="G48" i="4"/>
  <c r="I6" i="4"/>
  <c r="J6" i="3"/>
  <c r="G17" i="4"/>
  <c r="D17" i="3"/>
  <c r="G29" i="4"/>
  <c r="D29" i="3"/>
  <c r="G35" i="4"/>
  <c r="D35" i="3"/>
  <c r="G12" i="4"/>
  <c r="D12" i="3"/>
  <c r="G24" i="4"/>
  <c r="D24" i="3"/>
  <c r="G36" i="4"/>
  <c r="D36" i="3"/>
  <c r="I11" i="4"/>
  <c r="J11" i="3"/>
  <c r="L11" i="3" s="1"/>
  <c r="I23" i="4"/>
  <c r="J23" i="3"/>
  <c r="L23" i="3" s="1"/>
  <c r="I35" i="4"/>
  <c r="J35" i="3"/>
  <c r="L35" i="3" s="1"/>
  <c r="G13" i="4"/>
  <c r="D13" i="3"/>
  <c r="G25" i="4"/>
  <c r="D25" i="3"/>
  <c r="D37" i="3"/>
  <c r="M37" i="3" s="1"/>
  <c r="G37" i="4"/>
  <c r="G49" i="4"/>
  <c r="J49" i="4" s="1"/>
  <c r="I18" i="4"/>
  <c r="J18" i="3"/>
  <c r="L18" i="3" s="1"/>
  <c r="I24" i="4"/>
  <c r="J24" i="3"/>
  <c r="L24" i="3" s="1"/>
  <c r="I36" i="4"/>
  <c r="J36" i="3"/>
  <c r="L36" i="3" s="1"/>
  <c r="I42" i="4"/>
  <c r="J42" i="3"/>
  <c r="L42" i="3" s="1"/>
  <c r="D32" i="3"/>
  <c r="G32" i="4"/>
  <c r="D10" i="3"/>
  <c r="G10" i="4"/>
  <c r="D16" i="3"/>
  <c r="G16" i="4"/>
  <c r="D22" i="3"/>
  <c r="G22" i="4"/>
  <c r="D28" i="3"/>
  <c r="G28" i="4"/>
  <c r="D34" i="3"/>
  <c r="G34" i="4"/>
  <c r="D40" i="3"/>
  <c r="G40" i="4"/>
  <c r="I9" i="4"/>
  <c r="J9" i="3"/>
  <c r="L9" i="3" s="1"/>
  <c r="J15" i="3"/>
  <c r="L15" i="3" s="1"/>
  <c r="I15" i="4"/>
  <c r="J21" i="3"/>
  <c r="L21" i="3" s="1"/>
  <c r="I21" i="4"/>
  <c r="J27" i="3"/>
  <c r="L27" i="3" s="1"/>
  <c r="I27" i="4"/>
  <c r="J33" i="3"/>
  <c r="L33" i="3" s="1"/>
  <c r="I33" i="4"/>
  <c r="J39" i="3"/>
  <c r="L39" i="3" s="1"/>
  <c r="I39" i="4"/>
  <c r="I10" i="4"/>
  <c r="J10" i="3"/>
  <c r="I16" i="4"/>
  <c r="J16" i="3"/>
  <c r="L16" i="3" s="1"/>
  <c r="I22" i="4"/>
  <c r="J22" i="3"/>
  <c r="L22" i="3" s="1"/>
  <c r="I28" i="4"/>
  <c r="J28" i="3"/>
  <c r="L28" i="3" s="1"/>
  <c r="I34" i="4"/>
  <c r="J34" i="3"/>
  <c r="L34" i="3" s="1"/>
  <c r="I40" i="4"/>
  <c r="J40" i="3"/>
  <c r="L40" i="3" s="1"/>
  <c r="F7" i="3"/>
  <c r="C48" i="3"/>
  <c r="C43" i="3"/>
  <c r="D6" i="3"/>
  <c r="J50" i="1"/>
  <c r="C26" i="1"/>
  <c r="B26" i="1"/>
  <c r="C7" i="1"/>
  <c r="B7" i="1"/>
  <c r="D6" i="1"/>
  <c r="D10" i="1"/>
  <c r="K10" i="1" s="1"/>
  <c r="D11" i="1"/>
  <c r="K11" i="1" s="1"/>
  <c r="D12" i="1"/>
  <c r="K12" i="1" s="1"/>
  <c r="D13" i="1"/>
  <c r="K13" i="1" s="1"/>
  <c r="D14" i="1"/>
  <c r="K14" i="1" s="1"/>
  <c r="D15" i="1"/>
  <c r="K15" i="1" s="1"/>
  <c r="D16" i="1"/>
  <c r="K16" i="1" s="1"/>
  <c r="D17" i="1"/>
  <c r="K17" i="1" s="1"/>
  <c r="D18" i="1"/>
  <c r="K18" i="1" s="1"/>
  <c r="D19" i="1"/>
  <c r="K19" i="1" s="1"/>
  <c r="D20" i="1"/>
  <c r="K20" i="1" s="1"/>
  <c r="D21" i="1"/>
  <c r="K21" i="1" s="1"/>
  <c r="D22" i="1"/>
  <c r="K22" i="1" s="1"/>
  <c r="D23" i="1"/>
  <c r="K23" i="1" s="1"/>
  <c r="D24" i="1"/>
  <c r="K24" i="1" s="1"/>
  <c r="D25" i="1"/>
  <c r="K25" i="1" s="1"/>
  <c r="D30" i="1"/>
  <c r="K30" i="1" s="1"/>
  <c r="D31" i="1"/>
  <c r="K31" i="1" s="1"/>
  <c r="D34" i="1"/>
  <c r="K34" i="1" s="1"/>
  <c r="D36" i="1"/>
  <c r="K36" i="1" s="1"/>
  <c r="D37" i="1"/>
  <c r="K37" i="1" s="1"/>
  <c r="D38" i="1"/>
  <c r="D35" i="1"/>
  <c r="K35" i="1" s="1"/>
  <c r="D39" i="1"/>
  <c r="D40" i="1"/>
  <c r="D41" i="1"/>
  <c r="D33" i="1"/>
  <c r="K33" i="1" s="1"/>
  <c r="D5" i="1"/>
  <c r="K5" i="1" s="1"/>
  <c r="M24" i="3" l="1"/>
  <c r="M26" i="3"/>
  <c r="M6" i="3"/>
  <c r="M25" i="3"/>
  <c r="M38" i="3"/>
  <c r="M14" i="3"/>
  <c r="M19" i="3"/>
  <c r="M18" i="3"/>
  <c r="M40" i="3"/>
  <c r="M42" i="3"/>
  <c r="L6" i="3"/>
  <c r="J44" i="3"/>
  <c r="M22" i="3"/>
  <c r="M39" i="3"/>
  <c r="F8" i="3"/>
  <c r="M8" i="3"/>
  <c r="M12" i="3"/>
  <c r="M32" i="3"/>
  <c r="M21" i="3"/>
  <c r="M31" i="3"/>
  <c r="M7" i="3"/>
  <c r="M34" i="3"/>
  <c r="M16" i="3"/>
  <c r="M36" i="3"/>
  <c r="M17" i="3"/>
  <c r="M20" i="3"/>
  <c r="M11" i="3"/>
  <c r="M35" i="3"/>
  <c r="M15" i="3"/>
  <c r="M41" i="3"/>
  <c r="F48" i="3"/>
  <c r="D43" i="3" s="1"/>
  <c r="M43" i="3" s="1"/>
  <c r="M13" i="3"/>
  <c r="M23" i="3"/>
  <c r="J42" i="4"/>
  <c r="L42" i="4" s="1"/>
  <c r="J37" i="4"/>
  <c r="L37" i="4" s="1"/>
  <c r="J17" i="4"/>
  <c r="L17" i="4" s="1"/>
  <c r="J13" i="4"/>
  <c r="L13" i="4" s="1"/>
  <c r="J21" i="4"/>
  <c r="L21" i="4" s="1"/>
  <c r="N7" i="3"/>
  <c r="J12" i="4"/>
  <c r="L12" i="4" s="1"/>
  <c r="J22" i="4"/>
  <c r="L22" i="4" s="1"/>
  <c r="J34" i="4"/>
  <c r="L34" i="4" s="1"/>
  <c r="J36" i="4"/>
  <c r="L36" i="4" s="1"/>
  <c r="J16" i="4"/>
  <c r="L16" i="4" s="1"/>
  <c r="J25" i="4"/>
  <c r="L25" i="4" s="1"/>
  <c r="J38" i="4"/>
  <c r="L38" i="4" s="1"/>
  <c r="J31" i="4"/>
  <c r="L31" i="4" s="1"/>
  <c r="J18" i="4"/>
  <c r="L18" i="4" s="1"/>
  <c r="F28" i="3"/>
  <c r="N28" i="3"/>
  <c r="F39" i="3"/>
  <c r="N39" i="3"/>
  <c r="F42" i="3"/>
  <c r="N42" i="3"/>
  <c r="F40" i="3"/>
  <c r="N40" i="3"/>
  <c r="F36" i="3"/>
  <c r="N36" i="3"/>
  <c r="F17" i="3"/>
  <c r="N17" i="3"/>
  <c r="F21" i="3"/>
  <c r="N21" i="3"/>
  <c r="F38" i="3"/>
  <c r="N38" i="3"/>
  <c r="F14" i="3"/>
  <c r="N14" i="3"/>
  <c r="F41" i="3"/>
  <c r="N41" i="3"/>
  <c r="J32" i="4"/>
  <c r="L32" i="4" s="1"/>
  <c r="F33" i="3"/>
  <c r="N33" i="3"/>
  <c r="J26" i="4"/>
  <c r="L26" i="4" s="1"/>
  <c r="J19" i="4"/>
  <c r="L19" i="4" s="1"/>
  <c r="F32" i="3"/>
  <c r="N32" i="3"/>
  <c r="J8" i="4"/>
  <c r="L8" i="4" s="1"/>
  <c r="F15" i="3"/>
  <c r="N15" i="3"/>
  <c r="F26" i="3"/>
  <c r="N26" i="3"/>
  <c r="F19" i="3"/>
  <c r="N19" i="3"/>
  <c r="F30" i="3"/>
  <c r="N30" i="3"/>
  <c r="F34" i="3"/>
  <c r="N34" i="3"/>
  <c r="F16" i="3"/>
  <c r="N16" i="3"/>
  <c r="F24" i="3"/>
  <c r="N24" i="3"/>
  <c r="J35" i="4"/>
  <c r="L35" i="4" s="1"/>
  <c r="F27" i="3"/>
  <c r="N27" i="3"/>
  <c r="J20" i="4"/>
  <c r="L20" i="4" s="1"/>
  <c r="J7" i="4"/>
  <c r="L7" i="4" s="1"/>
  <c r="F23" i="3"/>
  <c r="N23" i="3"/>
  <c r="G6" i="4"/>
  <c r="F10" i="3"/>
  <c r="N10" i="3"/>
  <c r="F12" i="3"/>
  <c r="N12" i="3"/>
  <c r="G50" i="4"/>
  <c r="J48" i="4"/>
  <c r="J50" i="4" s="1"/>
  <c r="J14" i="4"/>
  <c r="L14" i="4" s="1"/>
  <c r="F37" i="3"/>
  <c r="N37" i="3"/>
  <c r="L32" i="3"/>
  <c r="F22" i="3"/>
  <c r="N22" i="3"/>
  <c r="F35" i="3"/>
  <c r="N35" i="3"/>
  <c r="J15" i="4"/>
  <c r="L15" i="4" s="1"/>
  <c r="N8" i="3"/>
  <c r="F25" i="3"/>
  <c r="N25" i="3"/>
  <c r="J27" i="4"/>
  <c r="L27" i="4" s="1"/>
  <c r="J41" i="4"/>
  <c r="L41" i="4" s="1"/>
  <c r="L10" i="3"/>
  <c r="J40" i="4"/>
  <c r="L40" i="4" s="1"/>
  <c r="F13" i="3"/>
  <c r="N13" i="3"/>
  <c r="J24" i="4"/>
  <c r="L24" i="4" s="1"/>
  <c r="F29" i="3"/>
  <c r="N29" i="3"/>
  <c r="M27" i="3"/>
  <c r="I44" i="4"/>
  <c r="J39" i="4"/>
  <c r="L39" i="4" s="1"/>
  <c r="F9" i="3"/>
  <c r="N9" i="3"/>
  <c r="F20" i="3"/>
  <c r="N20" i="3"/>
  <c r="F31" i="3"/>
  <c r="N31" i="3"/>
  <c r="F18" i="3"/>
  <c r="N18" i="3"/>
  <c r="J23" i="4"/>
  <c r="L23" i="4" s="1"/>
  <c r="F11" i="3"/>
  <c r="N11" i="3"/>
  <c r="J11" i="4"/>
  <c r="L11" i="4" s="1"/>
  <c r="D26" i="1"/>
  <c r="K26" i="1" s="1"/>
  <c r="D7" i="1"/>
  <c r="F43" i="3" l="1"/>
  <c r="M11" i="4"/>
  <c r="M39" i="4"/>
  <c r="L44" i="3"/>
  <c r="M24" i="4"/>
  <c r="M26" i="4"/>
  <c r="M13" i="4"/>
  <c r="M18" i="4"/>
  <c r="M37" i="4"/>
  <c r="M42" i="4"/>
  <c r="M15" i="4"/>
  <c r="M20" i="4"/>
  <c r="M6" i="4"/>
  <c r="M31" i="4"/>
  <c r="M40" i="4"/>
  <c r="M21" i="4"/>
  <c r="M22" i="4"/>
  <c r="M25" i="4"/>
  <c r="M38" i="4"/>
  <c r="M23" i="4"/>
  <c r="M8" i="4"/>
  <c r="M41" i="4"/>
  <c r="M44" i="4"/>
  <c r="M34" i="4"/>
  <c r="M32" i="4"/>
  <c r="M14" i="4"/>
  <c r="M17" i="4"/>
  <c r="M36" i="4"/>
  <c r="M35" i="4"/>
  <c r="M19" i="4"/>
  <c r="J6" i="4"/>
  <c r="G44" i="4"/>
  <c r="M12" i="4"/>
  <c r="M16" i="4"/>
  <c r="M7" i="4"/>
  <c r="M27" i="4"/>
  <c r="C44" i="3"/>
  <c r="M44" i="3"/>
  <c r="N43" i="3"/>
  <c r="D44" i="3"/>
  <c r="F6" i="3"/>
  <c r="N6" i="3"/>
  <c r="K8" i="1"/>
  <c r="L6" i="4" l="1"/>
  <c r="J44" i="4"/>
  <c r="F44" i="3"/>
  <c r="N44" i="3"/>
  <c r="N32" i="4" l="1"/>
  <c r="N37" i="4"/>
  <c r="N18" i="4"/>
  <c r="N24" i="4"/>
  <c r="N13" i="4"/>
  <c r="N26" i="4"/>
  <c r="N39" i="4"/>
  <c r="N36" i="4"/>
  <c r="N41" i="4"/>
  <c r="N35" i="4"/>
  <c r="N31" i="4"/>
  <c r="N8" i="4"/>
  <c r="N25" i="4"/>
  <c r="N14" i="4"/>
  <c r="N40" i="4"/>
  <c r="N34" i="4"/>
  <c r="N42" i="4"/>
  <c r="N6" i="4"/>
  <c r="N7" i="4"/>
  <c r="N16" i="4"/>
  <c r="N12" i="4"/>
  <c r="N19" i="4"/>
  <c r="N11" i="4"/>
  <c r="N27" i="4"/>
  <c r="N23" i="4"/>
  <c r="N38" i="4"/>
  <c r="N17" i="4"/>
  <c r="N22" i="4"/>
  <c r="N21" i="4"/>
  <c r="N20" i="4"/>
  <c r="N15" i="4"/>
  <c r="L44" i="4"/>
  <c r="N44" i="4"/>
</calcChain>
</file>

<file path=xl/sharedStrings.xml><?xml version="1.0" encoding="utf-8"?>
<sst xmlns="http://schemas.openxmlformats.org/spreadsheetml/2006/main" count="550" uniqueCount="148">
  <si>
    <t>EMPRESA</t>
  </si>
  <si>
    <t>TOTAL HABILITADOS</t>
  </si>
  <si>
    <t>AMARILLA S.A.</t>
  </si>
  <si>
    <t>BRAGAS S.A.</t>
  </si>
  <si>
    <t>CAÑUELAS  GAS S.A.</t>
  </si>
  <si>
    <t>COOP. CEMDO L.T.D.A.</t>
  </si>
  <si>
    <t>COOP. COOPETEL L.T.D.A.</t>
  </si>
  <si>
    <t>COOP. CPE L.T.D.A.</t>
  </si>
  <si>
    <t>COOP. CREC GAS L.T.D.A.</t>
  </si>
  <si>
    <t>COOP. FEL L.T.D.A.</t>
  </si>
  <si>
    <t>COOP. GALVEZ L.T.D.A.</t>
  </si>
  <si>
    <t>COOP. GASCOOP L.T.D.A.</t>
  </si>
  <si>
    <t>COOP. MISCOOP L.T.D.A.</t>
  </si>
  <si>
    <t>COOP. UCOOP L.T.D.A.</t>
  </si>
  <si>
    <t>DIMARCO S.A.</t>
  </si>
  <si>
    <t>DOLORES GAS</t>
  </si>
  <si>
    <t>FUTURO GAS S.A.</t>
  </si>
  <si>
    <t>GAS ARECO S.A.C.I.</t>
  </si>
  <si>
    <t>GAS ARGENTINO S.R.L</t>
  </si>
  <si>
    <t xml:space="preserve">GAS AUSTRAL S.A. </t>
  </si>
  <si>
    <t>GAS TRELEW S.A.</t>
  </si>
  <si>
    <t xml:space="preserve">ITALGAS S.A. </t>
  </si>
  <si>
    <t>KARPINO</t>
  </si>
  <si>
    <t>LAS VARILLAS GAS S.A.C.I.</t>
  </si>
  <si>
    <t>MOLLE GAS S.R.L.</t>
  </si>
  <si>
    <t>PROPANORTE S.A.C.I.F.</t>
  </si>
  <si>
    <t>REGION GAS S.A.</t>
  </si>
  <si>
    <t>SARTINI GAS S.R.L.</t>
  </si>
  <si>
    <t xml:space="preserve">SPECIAL S.A. </t>
  </si>
  <si>
    <t>SURGAS S.A.</t>
  </si>
  <si>
    <t xml:space="preserve">TOTALGAZ ESPEC. ARG </t>
  </si>
  <si>
    <t>YPF GAS S.A.</t>
  </si>
  <si>
    <t>LIDERGAS</t>
  </si>
  <si>
    <t>TOTAL GRAL.</t>
  </si>
  <si>
    <t>PRIMERA ETAPA</t>
  </si>
  <si>
    <t>E N E R O   2 0 0 8   a   D I C I E M B R E   2 0 2 2</t>
  </si>
  <si>
    <t>SEGUNDA ETAPA</t>
  </si>
  <si>
    <t>TOTAL</t>
  </si>
  <si>
    <t xml:space="preserve">NATURAL GAS </t>
  </si>
  <si>
    <t>AMARILLA S.A. (*)</t>
  </si>
  <si>
    <t>CAÑUELAS  GAS S.A. (*)</t>
  </si>
  <si>
    <t>(*) Los cilindros re rechapeados se encuentran incluidos en el Total Habilitados en la Primera Etapa</t>
  </si>
  <si>
    <t>MARCA INSIGNIA</t>
  </si>
  <si>
    <t xml:space="preserve">AMARILLA GAS </t>
  </si>
  <si>
    <t>ALLENGAS</t>
  </si>
  <si>
    <t>BRAGAS</t>
  </si>
  <si>
    <t>GAS PIGÜE</t>
  </si>
  <si>
    <t>EXTRAGAS</t>
  </si>
  <si>
    <t>VENADO GAS</t>
  </si>
  <si>
    <t>CASTELLI GAS</t>
  </si>
  <si>
    <t>GAS KELM</t>
  </si>
  <si>
    <t>CEMDO GAS</t>
  </si>
  <si>
    <t>AGROGAS</t>
  </si>
  <si>
    <t>CLORICOOP</t>
  </si>
  <si>
    <t>CLORI GAS</t>
  </si>
  <si>
    <t>COOPETEL GAS</t>
  </si>
  <si>
    <t>MAQUINCHAO</t>
  </si>
  <si>
    <t xml:space="preserve">C.P.E. GAS </t>
  </si>
  <si>
    <t>CPE 45</t>
  </si>
  <si>
    <t>CREC GAS</t>
  </si>
  <si>
    <t>BALCARGAS</t>
  </si>
  <si>
    <t>FELGAS</t>
  </si>
  <si>
    <t>LA PERLA GAS</t>
  </si>
  <si>
    <t>GALGAS</t>
  </si>
  <si>
    <t>NOGOYA</t>
  </si>
  <si>
    <t>GAS-COOP</t>
  </si>
  <si>
    <t>GAS-COOP 2</t>
  </si>
  <si>
    <t>MISCOOP GAS</t>
  </si>
  <si>
    <t>CALF-GAS</t>
  </si>
  <si>
    <t>UCOOPGAS</t>
  </si>
  <si>
    <t>CLORINDA GAS</t>
  </si>
  <si>
    <t>DIMARGAS</t>
  </si>
  <si>
    <t>DIMAR</t>
  </si>
  <si>
    <t>GAS 10</t>
  </si>
  <si>
    <t>BUENOS AIRES GAS</t>
  </si>
  <si>
    <t>CANDELARIA</t>
  </si>
  <si>
    <t>PLATAGAS</t>
  </si>
  <si>
    <t>BOCAGAS</t>
  </si>
  <si>
    <t>LICOVAL</t>
  </si>
  <si>
    <t>GAS ARECO</t>
  </si>
  <si>
    <t>GIAC GAS</t>
  </si>
  <si>
    <t>PARDO GAS</t>
  </si>
  <si>
    <t>GAS ARGENTINO</t>
  </si>
  <si>
    <t>GAS AUSTRAL</t>
  </si>
  <si>
    <t>LICOGAS</t>
  </si>
  <si>
    <t>GAS TRELEW</t>
  </si>
  <si>
    <t>PUGLIESE</t>
  </si>
  <si>
    <t>HIPERGAS</t>
  </si>
  <si>
    <t>ZIGAS</t>
  </si>
  <si>
    <t>R-S-GAS</t>
  </si>
  <si>
    <t>GAS SANMIGUEL</t>
  </si>
  <si>
    <t>EMSE</t>
  </si>
  <si>
    <t>FERNANGAS</t>
  </si>
  <si>
    <t>LOBOGAS</t>
  </si>
  <si>
    <t>RHO GAS</t>
  </si>
  <si>
    <t>ATOMGAS</t>
  </si>
  <si>
    <t>GARDEL GAS</t>
  </si>
  <si>
    <t>MOLLE GAS</t>
  </si>
  <si>
    <t>CALIDA GAS</t>
  </si>
  <si>
    <t>OESTE GAS</t>
  </si>
  <si>
    <t>CONHELLO</t>
  </si>
  <si>
    <t>PROPANORTE</t>
  </si>
  <si>
    <t>GARRALINCOLN</t>
  </si>
  <si>
    <t>MICROGAS</t>
  </si>
  <si>
    <t>J.P.LARUMBRE</t>
  </si>
  <si>
    <t>SARTINI GAS</t>
  </si>
  <si>
    <t>YAGAN GAS</t>
  </si>
  <si>
    <t>SHELL GAS</t>
  </si>
  <si>
    <t>LUMBREGAS</t>
  </si>
  <si>
    <t>SPECIAL GAS</t>
  </si>
  <si>
    <t>FAMAGAS</t>
  </si>
  <si>
    <t>SURGAS</t>
  </si>
  <si>
    <t>UNIDAD</t>
  </si>
  <si>
    <t xml:space="preserve">TOTALGAZ </t>
  </si>
  <si>
    <t>GAS VILLEGAS</t>
  </si>
  <si>
    <t>YPF GAS</t>
  </si>
  <si>
    <t>POLIGAS</t>
  </si>
  <si>
    <t>SEGUNDA MARCA</t>
  </si>
  <si>
    <t>PRIMERA MARCA</t>
  </si>
  <si>
    <t>TOTAL REHABILITADOS</t>
  </si>
  <si>
    <t>AMARILLA GAS</t>
  </si>
  <si>
    <t>CAÑUELAS GAS</t>
  </si>
  <si>
    <t>TOTAL DE CHAPAS DISPONIBLES TOTALGAZ</t>
  </si>
  <si>
    <t>TOTAL MES</t>
  </si>
  <si>
    <t>REUMEN RE RECHAPEO CILINDROS TOTALGAZ</t>
  </si>
  <si>
    <t>TOTALGAZ CDROS RESTANTES</t>
  </si>
  <si>
    <t>AC AÑO 2022</t>
  </si>
  <si>
    <t>TOTALGAZ RESTANTES</t>
  </si>
  <si>
    <t>TOTAL DE CHAPAS DISPONIBLES</t>
  </si>
  <si>
    <r>
      <rPr>
        <b/>
        <sz val="16"/>
        <color theme="9" tint="-0.499984740745262"/>
        <rFont val="Arial"/>
        <family val="2"/>
      </rPr>
      <t>ACUERDO TOTALGA</t>
    </r>
    <r>
      <rPr>
        <b/>
        <i/>
        <sz val="16"/>
        <color theme="9" tint="-0.499984740745262"/>
        <rFont val="Arial"/>
        <family val="2"/>
      </rPr>
      <t>Z - AMARILLA - CAÑUELAS GAS</t>
    </r>
  </si>
  <si>
    <t>CILINDROS REHABILITADOS</t>
  </si>
  <si>
    <t>coincidirrrrrrrrrrrrrrrrrrrrrrrrrrrrrrr</t>
  </si>
  <si>
    <t>MARCA</t>
  </si>
  <si>
    <t>DIFERENCIA</t>
  </si>
  <si>
    <t>CH FABRICADAS</t>
  </si>
  <si>
    <t>CH COLOCADAS</t>
  </si>
  <si>
    <t>CH DADAS BAJA</t>
  </si>
  <si>
    <t>CH DADS DE BAJA</t>
  </si>
  <si>
    <t>TOTALGAZ</t>
  </si>
  <si>
    <t>PARTICIPACION PARQUE COMUNITARIO</t>
  </si>
  <si>
    <t>PARTICIPACION</t>
  </si>
  <si>
    <t>2da MARCA</t>
  </si>
  <si>
    <t>DE SU PARQUE</t>
  </si>
  <si>
    <t>Plan Nacional de Normalización del Parque de 45 kg. de Capacidad</t>
  </si>
  <si>
    <r>
      <rPr>
        <b/>
        <sz val="18"/>
        <color theme="9" tint="-0.499984740745262"/>
        <rFont val="Arial"/>
        <family val="2"/>
      </rPr>
      <t>ACUERDO TOTALGA</t>
    </r>
    <r>
      <rPr>
        <b/>
        <i/>
        <sz val="18"/>
        <color theme="9" tint="-0.499984740745262"/>
        <rFont val="Arial"/>
        <family val="2"/>
      </rPr>
      <t>Z - AMARILLA - CAÑUELAS GAS</t>
    </r>
  </si>
  <si>
    <t>Enero-Mayo 2023</t>
  </si>
  <si>
    <t>Enero 2008 _ Mayo 2023</t>
  </si>
  <si>
    <t>E N E R O   2 0 0 8   a   M A Y O   2 0 2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</si>
</sst>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_ ;\-#,##0\ 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36"/>
      <color theme="9" tint="-0.499984740745262"/>
      <name val="Aharoni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9" tint="-0.499984740745262"/>
      <name val="Arial"/>
      <family val="2"/>
    </font>
    <font>
      <i/>
      <sz val="12"/>
      <color theme="1"/>
      <name val="Arial"/>
      <family val="2"/>
    </font>
    <font>
      <b/>
      <sz val="16"/>
      <color theme="9" tint="-0.499984740745262"/>
      <name val="Arial"/>
      <family val="2"/>
    </font>
    <font>
      <b/>
      <i/>
      <sz val="16"/>
      <color theme="9" tint="-0.499984740745262"/>
      <name val="Arial"/>
      <family val="2"/>
    </font>
    <font>
      <b/>
      <u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36"/>
      <name val="Aharoni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12"/>
      <color theme="0"/>
      <name val="Arial"/>
      <family val="2"/>
    </font>
    <font>
      <b/>
      <i/>
      <sz val="10"/>
      <color theme="1"/>
      <name val="Arial"/>
      <family val="2"/>
    </font>
    <font>
      <b/>
      <sz val="28"/>
      <color theme="9" tint="-0.499984740745262"/>
      <name val="Aharoni"/>
    </font>
    <font>
      <sz val="13"/>
      <color theme="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0"/>
      <name val="Arial"/>
      <family val="2"/>
    </font>
    <font>
      <b/>
      <i/>
      <sz val="18"/>
      <color theme="9" tint="-0.499984740745262"/>
      <name val="Arial"/>
      <family val="2"/>
    </font>
    <font>
      <b/>
      <sz val="18"/>
      <color theme="9" tint="-0.499984740745262"/>
      <name val="Arial"/>
      <family val="2"/>
    </font>
    <font>
      <b/>
      <sz val="13"/>
      <color theme="9" tint="-0.499984740745262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theme="0" tint="-5.0965910824915313E-2"/>
        </stop>
        <stop position="1">
          <color theme="9" tint="0.59999389629810485"/>
        </stop>
      </gradientFill>
    </fill>
    <fill>
      <gradientFill degree="90">
        <stop position="0">
          <color theme="0" tint="-0.1490218817712943"/>
        </stop>
        <stop position="1">
          <color theme="9" tint="0.40000610370189521"/>
        </stop>
      </gradient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patternFill patternType="solid">
        <fgColor theme="9" tint="-0.249977111117893"/>
        <bgColor auto="1"/>
      </patternFill>
    </fill>
    <fill>
      <gradientFill degree="90">
        <stop position="0">
          <color theme="0" tint="-5.0965910824915313E-2"/>
        </stop>
        <stop position="1">
          <color theme="9" tint="-0.25098422193060094"/>
        </stop>
      </gradient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91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6" fillId="0" borderId="14" xfId="0" applyFont="1" applyBorder="1"/>
    <xf numFmtId="3" fontId="7" fillId="0" borderId="11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8" fillId="3" borderId="0" xfId="0" applyNumberFormat="1" applyFont="1" applyFill="1" applyAlignment="1">
      <alignment horizontal="center" vertical="center"/>
    </xf>
    <xf numFmtId="0" fontId="6" fillId="0" borderId="0" xfId="0" applyFont="1"/>
    <xf numFmtId="0" fontId="9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distributed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distributed"/>
    </xf>
    <xf numFmtId="0" fontId="8" fillId="3" borderId="13" xfId="0" applyFont="1" applyFill="1" applyBorder="1" applyAlignment="1">
      <alignment horizontal="center" vertical="distributed"/>
    </xf>
    <xf numFmtId="0" fontId="8" fillId="3" borderId="1" xfId="0" applyFont="1" applyFill="1" applyBorder="1" applyAlignment="1">
      <alignment horizontal="center" vertical="distributed"/>
    </xf>
    <xf numFmtId="3" fontId="7" fillId="0" borderId="4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3" fillId="0" borderId="0" xfId="0" applyFont="1"/>
    <xf numFmtId="3" fontId="3" fillId="0" borderId="0" xfId="0" applyNumberFormat="1" applyFont="1"/>
    <xf numFmtId="0" fontId="6" fillId="0" borderId="20" xfId="0" applyFont="1" applyBorder="1"/>
    <xf numFmtId="0" fontId="6" fillId="0" borderId="21" xfId="0" applyFont="1" applyBorder="1"/>
    <xf numFmtId="3" fontId="7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6" fillId="0" borderId="22" xfId="0" applyFont="1" applyBorder="1"/>
    <xf numFmtId="3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8" fillId="3" borderId="17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distributed"/>
    </xf>
    <xf numFmtId="0" fontId="8" fillId="3" borderId="25" xfId="0" applyFont="1" applyFill="1" applyBorder="1" applyAlignment="1">
      <alignment horizontal="center" vertical="distributed"/>
    </xf>
    <xf numFmtId="3" fontId="8" fillId="3" borderId="19" xfId="0" applyNumberFormat="1" applyFont="1" applyFill="1" applyBorder="1" applyAlignment="1">
      <alignment horizontal="center" vertical="center"/>
    </xf>
    <xf numFmtId="0" fontId="6" fillId="0" borderId="19" xfId="0" applyFont="1" applyBorder="1"/>
    <xf numFmtId="3" fontId="8" fillId="3" borderId="27" xfId="0" applyNumberFormat="1" applyFont="1" applyFill="1" applyBorder="1" applyAlignment="1">
      <alignment horizontal="center" vertical="center"/>
    </xf>
    <xf numFmtId="0" fontId="6" fillId="0" borderId="27" xfId="0" applyFont="1" applyBorder="1"/>
    <xf numFmtId="0" fontId="8" fillId="3" borderId="0" xfId="0" applyFont="1" applyFill="1" applyAlignment="1">
      <alignment horizontal="center" vertical="distributed"/>
    </xf>
    <xf numFmtId="0" fontId="8" fillId="3" borderId="19" xfId="0" applyFont="1" applyFill="1" applyBorder="1" applyAlignment="1">
      <alignment vertical="center"/>
    </xf>
    <xf numFmtId="0" fontId="8" fillId="0" borderId="0" xfId="0" applyFont="1" applyAlignment="1">
      <alignment horizontal="center" vertical="distributed"/>
    </xf>
    <xf numFmtId="0" fontId="13" fillId="0" borderId="0" xfId="0" applyFont="1"/>
    <xf numFmtId="0" fontId="14" fillId="0" borderId="0" xfId="0" applyFont="1"/>
    <xf numFmtId="3" fontId="14" fillId="0" borderId="0" xfId="0" applyNumberFormat="1" applyFont="1" applyAlignment="1">
      <alignment horizontal="center"/>
    </xf>
    <xf numFmtId="3" fontId="14" fillId="0" borderId="0" xfId="0" applyNumberFormat="1" applyFont="1"/>
    <xf numFmtId="0" fontId="8" fillId="3" borderId="0" xfId="0" applyFont="1" applyFill="1" applyAlignment="1">
      <alignment vertical="center"/>
    </xf>
    <xf numFmtId="3" fontId="8" fillId="3" borderId="0" xfId="0" applyNumberFormat="1" applyFont="1" applyFill="1" applyAlignment="1">
      <alignment vertical="center"/>
    </xf>
    <xf numFmtId="0" fontId="6" fillId="0" borderId="30" xfId="0" applyFont="1" applyBorder="1"/>
    <xf numFmtId="3" fontId="7" fillId="0" borderId="31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8" fillId="3" borderId="36" xfId="0" applyNumberFormat="1" applyFont="1" applyFill="1" applyBorder="1" applyAlignment="1">
      <alignment horizontal="center" vertical="center"/>
    </xf>
    <xf numFmtId="3" fontId="8" fillId="3" borderId="37" xfId="0" applyNumberFormat="1" applyFont="1" applyFill="1" applyBorder="1" applyAlignment="1">
      <alignment horizontal="center" vertical="center"/>
    </xf>
    <xf numFmtId="3" fontId="8" fillId="3" borderId="38" xfId="0" applyNumberFormat="1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distributed"/>
    </xf>
    <xf numFmtId="0" fontId="5" fillId="0" borderId="0" xfId="0" applyFont="1" applyAlignment="1">
      <alignment horizontal="center" vertical="center"/>
    </xf>
    <xf numFmtId="0" fontId="15" fillId="3" borderId="11" xfId="0" applyFont="1" applyFill="1" applyBorder="1" applyAlignment="1">
      <alignment horizontal="center" vertical="distributed"/>
    </xf>
    <xf numFmtId="0" fontId="15" fillId="3" borderId="12" xfId="0" applyFont="1" applyFill="1" applyBorder="1" applyAlignment="1">
      <alignment horizontal="center" vertical="distributed"/>
    </xf>
    <xf numFmtId="0" fontId="15" fillId="3" borderId="13" xfId="0" applyFont="1" applyFill="1" applyBorder="1" applyAlignment="1">
      <alignment horizontal="center" vertical="distributed"/>
    </xf>
    <xf numFmtId="0" fontId="15" fillId="0" borderId="40" xfId="0" applyFont="1" applyBorder="1" applyAlignment="1">
      <alignment horizontal="center" vertical="distributed"/>
    </xf>
    <xf numFmtId="0" fontId="15" fillId="3" borderId="41" xfId="0" applyFont="1" applyFill="1" applyBorder="1" applyAlignment="1">
      <alignment horizontal="center" vertical="distributed"/>
    </xf>
    <xf numFmtId="3" fontId="7" fillId="0" borderId="42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0" fontId="15" fillId="4" borderId="11" xfId="0" applyFont="1" applyFill="1" applyBorder="1" applyAlignment="1">
      <alignment horizontal="center" vertical="distributed"/>
    </xf>
    <xf numFmtId="0" fontId="15" fillId="4" borderId="12" xfId="0" applyFont="1" applyFill="1" applyBorder="1" applyAlignment="1">
      <alignment horizontal="center" vertical="distributed"/>
    </xf>
    <xf numFmtId="0" fontId="15" fillId="4" borderId="41" xfId="0" applyFont="1" applyFill="1" applyBorder="1" applyAlignment="1">
      <alignment horizontal="center" vertical="distributed"/>
    </xf>
    <xf numFmtId="3" fontId="8" fillId="0" borderId="0" xfId="0" applyNumberFormat="1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3" fontId="8" fillId="4" borderId="0" xfId="0" applyNumberFormat="1" applyFont="1" applyFill="1" applyAlignment="1">
      <alignment horizontal="center" vertical="center"/>
    </xf>
    <xf numFmtId="3" fontId="7" fillId="0" borderId="24" xfId="0" applyNumberFormat="1" applyFont="1" applyBorder="1" applyAlignment="1">
      <alignment horizontal="center"/>
    </xf>
    <xf numFmtId="40" fontId="16" fillId="0" borderId="0" xfId="0" applyNumberFormat="1" applyFont="1"/>
    <xf numFmtId="40" fontId="17" fillId="0" borderId="0" xfId="0" applyNumberFormat="1" applyFont="1" applyAlignment="1">
      <alignment horizontal="center" vertical="center"/>
    </xf>
    <xf numFmtId="40" fontId="7" fillId="0" borderId="0" xfId="0" applyNumberFormat="1" applyFont="1"/>
    <xf numFmtId="40" fontId="8" fillId="0" borderId="0" xfId="0" applyNumberFormat="1" applyFont="1" applyAlignment="1">
      <alignment horizontal="center" vertical="distributed"/>
    </xf>
    <xf numFmtId="40" fontId="8" fillId="0" borderId="0" xfId="0" applyNumberFormat="1" applyFont="1" applyAlignment="1">
      <alignment horizontal="center" vertical="center"/>
    </xf>
    <xf numFmtId="40" fontId="8" fillId="0" borderId="0" xfId="0" applyNumberFormat="1" applyFont="1"/>
    <xf numFmtId="3" fontId="6" fillId="0" borderId="0" xfId="0" applyNumberFormat="1" applyFont="1"/>
    <xf numFmtId="0" fontId="6" fillId="0" borderId="43" xfId="0" applyFont="1" applyBorder="1"/>
    <xf numFmtId="3" fontId="7" fillId="0" borderId="43" xfId="0" applyNumberFormat="1" applyFont="1" applyBorder="1" applyAlignment="1">
      <alignment horizontal="center"/>
    </xf>
    <xf numFmtId="0" fontId="6" fillId="0" borderId="44" xfId="0" applyFont="1" applyBorder="1"/>
    <xf numFmtId="3" fontId="7" fillId="0" borderId="44" xfId="0" applyNumberFormat="1" applyFont="1" applyBorder="1" applyAlignment="1">
      <alignment horizontal="center"/>
    </xf>
    <xf numFmtId="0" fontId="6" fillId="0" borderId="45" xfId="0" applyFont="1" applyBorder="1"/>
    <xf numFmtId="3" fontId="7" fillId="0" borderId="45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10" fontId="19" fillId="3" borderId="0" xfId="1" applyNumberFormat="1" applyFont="1" applyFill="1" applyAlignment="1">
      <alignment horizontal="center"/>
    </xf>
    <xf numFmtId="10" fontId="21" fillId="6" borderId="0" xfId="1" applyNumberFormat="1" applyFont="1" applyFill="1" applyAlignment="1">
      <alignment horizontal="center" vertical="center"/>
    </xf>
    <xf numFmtId="0" fontId="20" fillId="5" borderId="0" xfId="0" applyFont="1" applyFill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164" fontId="1" fillId="0" borderId="0" xfId="0" applyNumberFormat="1" applyFont="1"/>
    <xf numFmtId="164" fontId="8" fillId="3" borderId="0" xfId="0" applyNumberFormat="1" applyFont="1" applyFill="1" applyAlignment="1">
      <alignment horizontal="center" vertical="center"/>
    </xf>
    <xf numFmtId="16" fontId="1" fillId="0" borderId="0" xfId="0" applyNumberFormat="1" applyFont="1" applyAlignment="1">
      <alignment horizontal="center"/>
    </xf>
    <xf numFmtId="164" fontId="6" fillId="0" borderId="0" xfId="0" applyNumberFormat="1" applyFont="1"/>
    <xf numFmtId="3" fontId="24" fillId="0" borderId="29" xfId="0" applyNumberFormat="1" applyFont="1" applyBorder="1" applyAlignment="1">
      <alignment horizontal="center"/>
    </xf>
    <xf numFmtId="3" fontId="24" fillId="0" borderId="0" xfId="0" applyNumberFormat="1" applyFont="1" applyAlignment="1">
      <alignment horizontal="center"/>
    </xf>
    <xf numFmtId="3" fontId="25" fillId="3" borderId="37" xfId="0" applyNumberFormat="1" applyFont="1" applyFill="1" applyBorder="1" applyAlignment="1">
      <alignment horizontal="center" vertical="center"/>
    </xf>
    <xf numFmtId="164" fontId="26" fillId="0" borderId="0" xfId="0" applyNumberFormat="1" applyFont="1" applyAlignment="1">
      <alignment horizontal="center"/>
    </xf>
    <xf numFmtId="164" fontId="23" fillId="0" borderId="16" xfId="0" applyNumberFormat="1" applyFont="1" applyBorder="1"/>
    <xf numFmtId="164" fontId="23" fillId="0" borderId="0" xfId="0" applyNumberFormat="1" applyFont="1"/>
    <xf numFmtId="0" fontId="23" fillId="0" borderId="0" xfId="0" applyFont="1"/>
    <xf numFmtId="3" fontId="24" fillId="0" borderId="15" xfId="0" applyNumberFormat="1" applyFont="1" applyBorder="1" applyAlignment="1">
      <alignment horizontal="center"/>
    </xf>
    <xf numFmtId="3" fontId="25" fillId="3" borderId="38" xfId="0" applyNumberFormat="1" applyFont="1" applyFill="1" applyBorder="1" applyAlignment="1">
      <alignment horizontal="center" vertical="center"/>
    </xf>
    <xf numFmtId="164" fontId="23" fillId="0" borderId="48" xfId="0" applyNumberFormat="1" applyFont="1" applyBorder="1"/>
    <xf numFmtId="164" fontId="23" fillId="0" borderId="27" xfId="0" applyNumberFormat="1" applyFont="1" applyBorder="1"/>
    <xf numFmtId="3" fontId="24" fillId="0" borderId="28" xfId="0" applyNumberFormat="1" applyFont="1" applyBorder="1" applyAlignment="1">
      <alignment horizontal="center"/>
    </xf>
    <xf numFmtId="3" fontId="25" fillId="3" borderId="36" xfId="0" applyNumberFormat="1" applyFont="1" applyFill="1" applyBorder="1" applyAlignment="1">
      <alignment horizontal="center" vertical="center"/>
    </xf>
    <xf numFmtId="165" fontId="26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5" fillId="3" borderId="2" xfId="0" applyFont="1" applyFill="1" applyBorder="1" applyAlignment="1">
      <alignment horizontal="center" vertical="distributed"/>
    </xf>
    <xf numFmtId="0" fontId="26" fillId="0" borderId="0" xfId="0" applyFont="1"/>
    <xf numFmtId="17" fontId="30" fillId="0" borderId="0" xfId="0" applyNumberFormat="1" applyFont="1" applyAlignment="1">
      <alignment horizontal="center"/>
    </xf>
    <xf numFmtId="0" fontId="25" fillId="3" borderId="17" xfId="0" applyFont="1" applyFill="1" applyBorder="1" applyAlignment="1">
      <alignment horizontal="center" vertical="center"/>
    </xf>
    <xf numFmtId="0" fontId="25" fillId="3" borderId="26" xfId="0" applyFont="1" applyFill="1" applyBorder="1" applyAlignment="1">
      <alignment horizontal="center" vertical="distributed"/>
    </xf>
    <xf numFmtId="0" fontId="25" fillId="3" borderId="25" xfId="0" applyFont="1" applyFill="1" applyBorder="1" applyAlignment="1">
      <alignment horizontal="center" vertical="distributed"/>
    </xf>
    <xf numFmtId="0" fontId="25" fillId="0" borderId="0" xfId="0" applyFont="1" applyAlignment="1">
      <alignment horizontal="center" vertical="distributed"/>
    </xf>
    <xf numFmtId="0" fontId="25" fillId="3" borderId="39" xfId="0" applyFont="1" applyFill="1" applyBorder="1" applyAlignment="1">
      <alignment horizontal="center" vertical="distributed"/>
    </xf>
    <xf numFmtId="0" fontId="23" fillId="0" borderId="49" xfId="0" applyFont="1" applyBorder="1"/>
    <xf numFmtId="3" fontId="24" fillId="0" borderId="50" xfId="0" applyNumberFormat="1" applyFont="1" applyBorder="1" applyAlignment="1">
      <alignment horizontal="center"/>
    </xf>
    <xf numFmtId="3" fontId="25" fillId="3" borderId="50" xfId="0" applyNumberFormat="1" applyFont="1" applyFill="1" applyBorder="1" applyAlignment="1">
      <alignment horizontal="center" vertical="center"/>
    </xf>
    <xf numFmtId="0" fontId="23" fillId="0" borderId="50" xfId="0" applyFont="1" applyBorder="1"/>
    <xf numFmtId="3" fontId="24" fillId="0" borderId="51" xfId="0" applyNumberFormat="1" applyFont="1" applyBorder="1" applyAlignment="1">
      <alignment horizontal="center"/>
    </xf>
    <xf numFmtId="0" fontId="23" fillId="0" borderId="52" xfId="0" applyFont="1" applyBorder="1"/>
    <xf numFmtId="3" fontId="24" fillId="0" borderId="53" xfId="0" applyNumberFormat="1" applyFont="1" applyBorder="1" applyAlignment="1">
      <alignment horizontal="center"/>
    </xf>
    <xf numFmtId="3" fontId="25" fillId="3" borderId="53" xfId="0" applyNumberFormat="1" applyFont="1" applyFill="1" applyBorder="1" applyAlignment="1">
      <alignment horizontal="center" vertical="center"/>
    </xf>
    <xf numFmtId="0" fontId="23" fillId="0" borderId="53" xfId="0" applyFont="1" applyBorder="1"/>
    <xf numFmtId="3" fontId="24" fillId="0" borderId="54" xfId="0" applyNumberFormat="1" applyFont="1" applyBorder="1" applyAlignment="1">
      <alignment horizontal="center"/>
    </xf>
    <xf numFmtId="0" fontId="23" fillId="0" borderId="55" xfId="0" applyFont="1" applyBorder="1"/>
    <xf numFmtId="3" fontId="24" fillId="0" borderId="56" xfId="0" applyNumberFormat="1" applyFont="1" applyBorder="1" applyAlignment="1">
      <alignment horizontal="center"/>
    </xf>
    <xf numFmtId="3" fontId="25" fillId="3" borderId="56" xfId="0" applyNumberFormat="1" applyFont="1" applyFill="1" applyBorder="1" applyAlignment="1">
      <alignment horizontal="center" vertical="center"/>
    </xf>
    <xf numFmtId="0" fontId="23" fillId="0" borderId="56" xfId="0" applyFont="1" applyBorder="1"/>
    <xf numFmtId="3" fontId="24" fillId="0" borderId="57" xfId="0" applyNumberFormat="1" applyFont="1" applyBorder="1" applyAlignment="1">
      <alignment horizontal="center"/>
    </xf>
    <xf numFmtId="3" fontId="24" fillId="0" borderId="52" xfId="0" applyNumberFormat="1" applyFont="1" applyBorder="1" applyAlignment="1">
      <alignment horizontal="left"/>
    </xf>
    <xf numFmtId="0" fontId="23" fillId="0" borderId="14" xfId="0" applyFont="1" applyBorder="1" applyAlignment="1">
      <alignment horizontal="center" vertical="distributed"/>
    </xf>
    <xf numFmtId="0" fontId="23" fillId="0" borderId="18" xfId="0" applyFont="1" applyBorder="1" applyAlignment="1">
      <alignment horizontal="center" vertical="distributed"/>
    </xf>
    <xf numFmtId="0" fontId="23" fillId="0" borderId="15" xfId="0" applyFont="1" applyBorder="1" applyAlignment="1">
      <alignment horizontal="center" vertical="distributed"/>
    </xf>
    <xf numFmtId="164" fontId="23" fillId="0" borderId="47" xfId="0" applyNumberFormat="1" applyFont="1" applyBorder="1"/>
    <xf numFmtId="164" fontId="23" fillId="0" borderId="19" xfId="0" applyNumberFormat="1" applyFont="1" applyBorder="1"/>
    <xf numFmtId="164" fontId="23" fillId="0" borderId="58" xfId="0" applyNumberFormat="1" applyFont="1" applyBorder="1"/>
    <xf numFmtId="164" fontId="23" fillId="0" borderId="59" xfId="0" applyNumberFormat="1" applyFont="1" applyBorder="1"/>
    <xf numFmtId="164" fontId="23" fillId="0" borderId="60" xfId="0" applyNumberFormat="1" applyFont="1" applyBorder="1"/>
    <xf numFmtId="164" fontId="32" fillId="0" borderId="0" xfId="0" applyNumberFormat="1" applyFont="1" applyAlignment="1">
      <alignment horizontal="center"/>
    </xf>
    <xf numFmtId="40" fontId="32" fillId="0" borderId="0" xfId="0" applyNumberFormat="1" applyFont="1"/>
    <xf numFmtId="0" fontId="8" fillId="3" borderId="1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0" borderId="19" xfId="0" applyFont="1" applyBorder="1" applyAlignment="1">
      <alignment horizontal="left" vertical="distributed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distributed"/>
    </xf>
    <xf numFmtId="0" fontId="8" fillId="3" borderId="3" xfId="0" applyFont="1" applyFill="1" applyBorder="1" applyAlignment="1">
      <alignment horizontal="center" vertical="distributed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0" borderId="0" xfId="0" applyFont="1" applyAlignment="1">
      <alignment horizontal="left" vertical="distributed"/>
    </xf>
    <xf numFmtId="164" fontId="26" fillId="0" borderId="0" xfId="0" applyNumberFormat="1" applyFont="1" applyAlignment="1">
      <alignment horizontal="center"/>
    </xf>
    <xf numFmtId="3" fontId="24" fillId="0" borderId="16" xfId="0" applyNumberFormat="1" applyFont="1" applyBorder="1" applyAlignment="1">
      <alignment horizontal="center" vertical="center"/>
    </xf>
    <xf numFmtId="3" fontId="24" fillId="0" borderId="53" xfId="0" applyNumberFormat="1" applyFont="1" applyBorder="1" applyAlignment="1">
      <alignment horizontal="center" vertical="center"/>
    </xf>
    <xf numFmtId="3" fontId="25" fillId="3" borderId="53" xfId="0" applyNumberFormat="1" applyFont="1" applyFill="1" applyBorder="1" applyAlignment="1">
      <alignment horizontal="center" vertical="center"/>
    </xf>
    <xf numFmtId="3" fontId="25" fillId="3" borderId="37" xfId="0" applyNumberFormat="1" applyFont="1" applyFill="1" applyBorder="1" applyAlignment="1">
      <alignment horizontal="center" vertical="center"/>
    </xf>
    <xf numFmtId="0" fontId="23" fillId="0" borderId="52" xfId="0" applyFont="1" applyBorder="1" applyAlignment="1">
      <alignment horizontal="left" vertical="center"/>
    </xf>
    <xf numFmtId="3" fontId="10" fillId="0" borderId="0" xfId="0" applyNumberFormat="1" applyFont="1" applyAlignment="1">
      <alignment horizontal="left" vertical="distributed"/>
    </xf>
    <xf numFmtId="17" fontId="30" fillId="0" borderId="0" xfId="0" applyNumberFormat="1" applyFont="1" applyAlignment="1">
      <alignment horizontal="center"/>
    </xf>
    <xf numFmtId="17" fontId="3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 vertical="distributed"/>
    </xf>
    <xf numFmtId="17" fontId="22" fillId="2" borderId="0" xfId="0" applyNumberFormat="1" applyFont="1" applyFill="1" applyAlignment="1">
      <alignment horizontal="center" vertical="distributed"/>
    </xf>
    <xf numFmtId="0" fontId="27" fillId="0" borderId="27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5" fillId="3" borderId="2" xfId="0" applyFont="1" applyFill="1" applyBorder="1" applyAlignment="1">
      <alignment horizontal="center" vertical="distributed"/>
    </xf>
    <xf numFmtId="0" fontId="25" fillId="3" borderId="24" xfId="0" applyFont="1" applyFill="1" applyBorder="1" applyAlignment="1">
      <alignment horizontal="center" vertical="distributed"/>
    </xf>
    <xf numFmtId="164" fontId="8" fillId="0" borderId="0" xfId="0" applyNumberFormat="1" applyFont="1" applyAlignment="1">
      <alignment horizontal="center" vertical="center"/>
    </xf>
    <xf numFmtId="0" fontId="8" fillId="3" borderId="27" xfId="0" applyFont="1" applyFill="1" applyBorder="1" applyAlignment="1">
      <alignment horizontal="center" vertical="distributed"/>
    </xf>
    <xf numFmtId="0" fontId="8" fillId="4" borderId="27" xfId="0" applyFont="1" applyFill="1" applyBorder="1" applyAlignment="1">
      <alignment horizontal="center" vertical="distributed"/>
    </xf>
    <xf numFmtId="0" fontId="12" fillId="0" borderId="27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5" borderId="46" xfId="0" applyFont="1" applyFill="1" applyBorder="1" applyAlignment="1">
      <alignment horizontal="center" vertical="distributed"/>
    </xf>
    <xf numFmtId="10" fontId="19" fillId="3" borderId="0" xfId="1" applyNumberFormat="1" applyFont="1" applyFill="1" applyAlignment="1">
      <alignment horizontal="center" vertical="center"/>
    </xf>
    <xf numFmtId="3" fontId="8" fillId="3" borderId="37" xfId="0" applyNumberFormat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distributed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65914</xdr:colOff>
      <xdr:row>55</xdr:row>
      <xdr:rowOff>67437</xdr:rowOff>
    </xdr:from>
    <xdr:to>
      <xdr:col>16</xdr:col>
      <xdr:colOff>550546</xdr:colOff>
      <xdr:row>61</xdr:row>
      <xdr:rowOff>102870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id="{4BB57EF8-E412-768B-AED1-7D6A09B91CF2}"/>
            </a:ext>
          </a:extLst>
        </xdr:cNvPr>
        <xdr:cNvSpPr/>
      </xdr:nvSpPr>
      <xdr:spPr>
        <a:xfrm rot="16200000">
          <a:off x="10872788" y="18121313"/>
          <a:ext cx="1006983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opLeftCell="A40" workbookViewId="0">
      <selection activeCell="G42" sqref="G42"/>
    </sheetView>
  </sheetViews>
  <sheetFormatPr baseColWidth="10" defaultColWidth="9" defaultRowHeight="12.75" x14ac:dyDescent="0.2"/>
  <cols>
    <col min="1" max="1" width="36.5703125" style="1" customWidth="1"/>
    <col min="2" max="2" width="27.140625" style="1" customWidth="1"/>
    <col min="3" max="3" width="26.85546875" style="1" customWidth="1"/>
    <col min="4" max="4" width="12.5703125" style="3" customWidth="1"/>
    <col min="5" max="5" width="2" style="1" customWidth="1"/>
    <col min="6" max="6" width="20.140625" style="1" bestFit="1" customWidth="1"/>
    <col min="7" max="7" width="14.5703125" style="1" bestFit="1" customWidth="1"/>
    <col min="8" max="8" width="23.85546875" style="1" bestFit="1" customWidth="1"/>
    <col min="9" max="9" width="14.5703125" style="1" bestFit="1" customWidth="1"/>
    <col min="10" max="10" width="21.140625" style="3" customWidth="1"/>
    <col min="11" max="11" width="14.5703125" style="4" bestFit="1" customWidth="1"/>
    <col min="12" max="16384" width="9" style="1"/>
  </cols>
  <sheetData>
    <row r="1" spans="1:11" ht="25.15" customHeight="1" x14ac:dyDescent="0.2"/>
    <row r="2" spans="1:11" ht="39.950000000000003" customHeight="1" x14ac:dyDescent="0.2">
      <c r="A2" s="151" t="s">
        <v>35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1" ht="30.2" customHeight="1" x14ac:dyDescent="0.25">
      <c r="A3" s="10"/>
      <c r="B3" s="162" t="s">
        <v>130</v>
      </c>
      <c r="C3" s="163"/>
      <c r="D3" s="158" t="s">
        <v>37</v>
      </c>
      <c r="E3" s="10"/>
      <c r="F3" s="10"/>
      <c r="G3" s="10"/>
      <c r="H3" s="10"/>
      <c r="I3" s="10"/>
      <c r="J3" s="10"/>
    </row>
    <row r="4" spans="1:11" ht="39.950000000000003" customHeight="1" x14ac:dyDescent="0.2">
      <c r="A4" s="13" t="s">
        <v>0</v>
      </c>
      <c r="B4" s="14" t="s">
        <v>34</v>
      </c>
      <c r="C4" s="15" t="s">
        <v>36</v>
      </c>
      <c r="D4" s="159"/>
      <c r="E4" s="10"/>
      <c r="F4" s="16" t="s">
        <v>42</v>
      </c>
      <c r="G4" s="10"/>
      <c r="H4" s="16" t="s">
        <v>117</v>
      </c>
      <c r="I4" s="10"/>
      <c r="J4" s="16" t="s">
        <v>119</v>
      </c>
    </row>
    <row r="5" spans="1:11" ht="24.95" customHeight="1" x14ac:dyDescent="0.2">
      <c r="A5" s="6" t="s">
        <v>2</v>
      </c>
      <c r="B5" s="7">
        <v>98128</v>
      </c>
      <c r="C5" s="8">
        <v>28081</v>
      </c>
      <c r="D5" s="9">
        <f>B5+C5</f>
        <v>126209</v>
      </c>
      <c r="E5" s="10"/>
      <c r="F5" s="17" t="s">
        <v>43</v>
      </c>
      <c r="G5" s="18">
        <v>84369</v>
      </c>
      <c r="H5" s="19" t="s">
        <v>44</v>
      </c>
      <c r="I5" s="18">
        <v>41840</v>
      </c>
      <c r="J5" s="9">
        <v>126209</v>
      </c>
      <c r="K5" s="5">
        <f>+J5-D5</f>
        <v>0</v>
      </c>
    </row>
    <row r="6" spans="1:11" ht="24.95" customHeight="1" x14ac:dyDescent="0.2">
      <c r="A6" s="6" t="s">
        <v>3</v>
      </c>
      <c r="B6" s="7">
        <v>3530</v>
      </c>
      <c r="C6" s="8">
        <v>0</v>
      </c>
      <c r="D6" s="9">
        <f>B6+C6</f>
        <v>3530</v>
      </c>
      <c r="E6" s="10"/>
      <c r="F6" s="17" t="s">
        <v>45</v>
      </c>
      <c r="G6" s="18">
        <v>3068</v>
      </c>
      <c r="H6" s="19" t="s">
        <v>46</v>
      </c>
      <c r="I6" s="18">
        <v>462</v>
      </c>
      <c r="J6" s="9">
        <v>3530</v>
      </c>
      <c r="K6" s="5"/>
    </row>
    <row r="7" spans="1:11" ht="24.95" customHeight="1" x14ac:dyDescent="0.2">
      <c r="A7" s="157" t="s">
        <v>4</v>
      </c>
      <c r="B7" s="160">
        <f>157386+4976</f>
        <v>162362</v>
      </c>
      <c r="C7" s="161">
        <f>48335+2200</f>
        <v>50535</v>
      </c>
      <c r="D7" s="154">
        <f>B7+C7</f>
        <v>212897</v>
      </c>
      <c r="E7" s="10"/>
      <c r="F7" s="17" t="s">
        <v>47</v>
      </c>
      <c r="G7" s="18">
        <v>128893</v>
      </c>
      <c r="H7" s="19" t="s">
        <v>48</v>
      </c>
      <c r="I7" s="18">
        <v>70335</v>
      </c>
      <c r="J7" s="154">
        <f>+G7+G8+G9+I7+I8+I9</f>
        <v>212897</v>
      </c>
      <c r="K7" s="5"/>
    </row>
    <row r="8" spans="1:11" ht="24.95" customHeight="1" x14ac:dyDescent="0.2">
      <c r="A8" s="157"/>
      <c r="B8" s="160"/>
      <c r="C8" s="161"/>
      <c r="D8" s="154"/>
      <c r="E8" s="10"/>
      <c r="F8" s="17" t="s">
        <v>49</v>
      </c>
      <c r="G8" s="18">
        <v>5094</v>
      </c>
      <c r="H8" s="19" t="s">
        <v>50</v>
      </c>
      <c r="I8" s="18">
        <v>1399</v>
      </c>
      <c r="J8" s="154"/>
      <c r="K8" s="5">
        <f>+J7-D7</f>
        <v>0</v>
      </c>
    </row>
    <row r="9" spans="1:11" ht="24.95" customHeight="1" x14ac:dyDescent="0.2">
      <c r="A9" s="157"/>
      <c r="B9" s="160"/>
      <c r="C9" s="161"/>
      <c r="D9" s="154"/>
      <c r="E9" s="10"/>
      <c r="F9" s="17" t="s">
        <v>75</v>
      </c>
      <c r="G9" s="18">
        <v>4176</v>
      </c>
      <c r="H9" s="19" t="s">
        <v>76</v>
      </c>
      <c r="I9" s="18">
        <v>3000</v>
      </c>
      <c r="J9" s="154"/>
      <c r="K9" s="5"/>
    </row>
    <row r="10" spans="1:11" ht="24.95" customHeight="1" x14ac:dyDescent="0.2">
      <c r="A10" s="6" t="s">
        <v>5</v>
      </c>
      <c r="B10" s="7">
        <v>4995</v>
      </c>
      <c r="C10" s="8">
        <v>727</v>
      </c>
      <c r="D10" s="9">
        <f t="shared" ref="D10:D41" si="0">B10+C10</f>
        <v>5722</v>
      </c>
      <c r="E10" s="10"/>
      <c r="F10" s="17" t="s">
        <v>51</v>
      </c>
      <c r="G10" s="18">
        <v>4395</v>
      </c>
      <c r="H10" s="19" t="s">
        <v>52</v>
      </c>
      <c r="I10" s="18">
        <v>1327</v>
      </c>
      <c r="J10" s="9">
        <v>5722</v>
      </c>
      <c r="K10" s="5">
        <f t="shared" ref="K10:K26" si="1">+J10-D10</f>
        <v>0</v>
      </c>
    </row>
    <row r="11" spans="1:11" ht="24.95" customHeight="1" x14ac:dyDescent="0.2">
      <c r="A11" s="6" t="s">
        <v>6</v>
      </c>
      <c r="B11" s="7">
        <v>3393</v>
      </c>
      <c r="C11" s="8">
        <v>1310</v>
      </c>
      <c r="D11" s="9">
        <f t="shared" si="0"/>
        <v>4703</v>
      </c>
      <c r="E11" s="10"/>
      <c r="F11" s="17" t="s">
        <v>55</v>
      </c>
      <c r="G11" s="18">
        <v>2930</v>
      </c>
      <c r="H11" s="19" t="s">
        <v>56</v>
      </c>
      <c r="I11" s="18">
        <v>1773</v>
      </c>
      <c r="J11" s="9">
        <v>4703</v>
      </c>
      <c r="K11" s="5">
        <f t="shared" si="1"/>
        <v>0</v>
      </c>
    </row>
    <row r="12" spans="1:11" ht="24.95" customHeight="1" x14ac:dyDescent="0.2">
      <c r="A12" s="6" t="s">
        <v>7</v>
      </c>
      <c r="B12" s="7">
        <v>4195</v>
      </c>
      <c r="C12" s="8">
        <v>201</v>
      </c>
      <c r="D12" s="9">
        <f t="shared" si="0"/>
        <v>4396</v>
      </c>
      <c r="E12" s="10"/>
      <c r="F12" s="17" t="s">
        <v>57</v>
      </c>
      <c r="G12" s="18">
        <v>3395</v>
      </c>
      <c r="H12" s="19" t="s">
        <v>58</v>
      </c>
      <c r="I12" s="18">
        <v>1001</v>
      </c>
      <c r="J12" s="9">
        <v>4396</v>
      </c>
      <c r="K12" s="5">
        <f t="shared" si="1"/>
        <v>0</v>
      </c>
    </row>
    <row r="13" spans="1:11" ht="24.95" customHeight="1" x14ac:dyDescent="0.2">
      <c r="A13" s="6" t="s">
        <v>8</v>
      </c>
      <c r="B13" s="7">
        <v>2572</v>
      </c>
      <c r="C13" s="8">
        <v>439</v>
      </c>
      <c r="D13" s="9">
        <f t="shared" si="0"/>
        <v>3011</v>
      </c>
      <c r="E13" s="10"/>
      <c r="F13" s="17" t="s">
        <v>59</v>
      </c>
      <c r="G13" s="18">
        <v>2200</v>
      </c>
      <c r="H13" s="19" t="s">
        <v>60</v>
      </c>
      <c r="I13" s="18">
        <v>811</v>
      </c>
      <c r="J13" s="9">
        <v>3011</v>
      </c>
      <c r="K13" s="5">
        <f t="shared" si="1"/>
        <v>0</v>
      </c>
    </row>
    <row r="14" spans="1:11" ht="24.95" customHeight="1" x14ac:dyDescent="0.2">
      <c r="A14" s="6" t="s">
        <v>9</v>
      </c>
      <c r="B14" s="7">
        <v>2998</v>
      </c>
      <c r="C14" s="8">
        <v>200</v>
      </c>
      <c r="D14" s="9">
        <f t="shared" si="0"/>
        <v>3198</v>
      </c>
      <c r="E14" s="10"/>
      <c r="F14" s="17" t="s">
        <v>61</v>
      </c>
      <c r="G14" s="18">
        <v>2398</v>
      </c>
      <c r="H14" s="19" t="s">
        <v>62</v>
      </c>
      <c r="I14" s="18">
        <v>800</v>
      </c>
      <c r="J14" s="9">
        <v>3198</v>
      </c>
      <c r="K14" s="5">
        <f t="shared" si="1"/>
        <v>0</v>
      </c>
    </row>
    <row r="15" spans="1:11" ht="24.95" customHeight="1" x14ac:dyDescent="0.2">
      <c r="A15" s="6" t="s">
        <v>10</v>
      </c>
      <c r="B15" s="7">
        <v>8972</v>
      </c>
      <c r="C15" s="8">
        <v>2165</v>
      </c>
      <c r="D15" s="9">
        <f t="shared" si="0"/>
        <v>11137</v>
      </c>
      <c r="E15" s="10"/>
      <c r="F15" s="17" t="s">
        <v>63</v>
      </c>
      <c r="G15" s="18">
        <v>7369</v>
      </c>
      <c r="H15" s="19" t="s">
        <v>64</v>
      </c>
      <c r="I15" s="18">
        <v>3768</v>
      </c>
      <c r="J15" s="9">
        <v>11137</v>
      </c>
      <c r="K15" s="5">
        <f t="shared" si="1"/>
        <v>0</v>
      </c>
    </row>
    <row r="16" spans="1:11" ht="24.95" customHeight="1" x14ac:dyDescent="0.2">
      <c r="A16" s="6" t="s">
        <v>11</v>
      </c>
      <c r="B16" s="7">
        <v>4145</v>
      </c>
      <c r="C16" s="8">
        <v>138</v>
      </c>
      <c r="D16" s="9">
        <f t="shared" si="0"/>
        <v>4283</v>
      </c>
      <c r="E16" s="10"/>
      <c r="F16" s="17" t="s">
        <v>65</v>
      </c>
      <c r="G16" s="18">
        <v>3483</v>
      </c>
      <c r="H16" s="19" t="s">
        <v>66</v>
      </c>
      <c r="I16" s="18">
        <v>800</v>
      </c>
      <c r="J16" s="9">
        <v>4283</v>
      </c>
      <c r="K16" s="5">
        <f t="shared" si="1"/>
        <v>0</v>
      </c>
    </row>
    <row r="17" spans="1:11" ht="24.95" customHeight="1" x14ac:dyDescent="0.2">
      <c r="A17" s="6" t="s">
        <v>12</v>
      </c>
      <c r="B17" s="7">
        <v>4180</v>
      </c>
      <c r="C17" s="8">
        <v>400</v>
      </c>
      <c r="D17" s="9">
        <f t="shared" si="0"/>
        <v>4580</v>
      </c>
      <c r="E17" s="10"/>
      <c r="F17" s="17" t="s">
        <v>67</v>
      </c>
      <c r="G17" s="18">
        <v>3386</v>
      </c>
      <c r="H17" s="19" t="s">
        <v>68</v>
      </c>
      <c r="I17" s="18">
        <v>1194</v>
      </c>
      <c r="J17" s="9">
        <v>4580</v>
      </c>
      <c r="K17" s="5">
        <f t="shared" si="1"/>
        <v>0</v>
      </c>
    </row>
    <row r="18" spans="1:11" ht="24.95" customHeight="1" x14ac:dyDescent="0.2">
      <c r="A18" s="6" t="s">
        <v>13</v>
      </c>
      <c r="B18" s="7">
        <v>5787</v>
      </c>
      <c r="C18" s="8">
        <v>968</v>
      </c>
      <c r="D18" s="9">
        <f t="shared" si="0"/>
        <v>6755</v>
      </c>
      <c r="E18" s="10"/>
      <c r="F18" s="17" t="s">
        <v>69</v>
      </c>
      <c r="G18" s="18">
        <v>4791</v>
      </c>
      <c r="H18" s="19" t="s">
        <v>70</v>
      </c>
      <c r="I18" s="18">
        <v>1964</v>
      </c>
      <c r="J18" s="9">
        <v>6755</v>
      </c>
      <c r="K18" s="5">
        <f t="shared" si="1"/>
        <v>0</v>
      </c>
    </row>
    <row r="19" spans="1:11" ht="24.95" customHeight="1" x14ac:dyDescent="0.2">
      <c r="A19" s="6" t="s">
        <v>14</v>
      </c>
      <c r="B19" s="7">
        <v>17139</v>
      </c>
      <c r="C19" s="8">
        <v>4797</v>
      </c>
      <c r="D19" s="9">
        <f t="shared" si="0"/>
        <v>21936</v>
      </c>
      <c r="E19" s="10"/>
      <c r="F19" s="17" t="s">
        <v>71</v>
      </c>
      <c r="G19" s="18">
        <v>14342</v>
      </c>
      <c r="H19" s="19" t="s">
        <v>72</v>
      </c>
      <c r="I19" s="18">
        <v>7594</v>
      </c>
      <c r="J19" s="9">
        <v>21936</v>
      </c>
      <c r="K19" s="5">
        <f t="shared" si="1"/>
        <v>0</v>
      </c>
    </row>
    <row r="20" spans="1:11" ht="24.95" customHeight="1" x14ac:dyDescent="0.2">
      <c r="A20" s="6" t="s">
        <v>15</v>
      </c>
      <c r="B20" s="7">
        <v>22192</v>
      </c>
      <c r="C20" s="8">
        <v>4406</v>
      </c>
      <c r="D20" s="9">
        <f t="shared" si="0"/>
        <v>26598</v>
      </c>
      <c r="E20" s="10"/>
      <c r="F20" s="17" t="s">
        <v>73</v>
      </c>
      <c r="G20" s="18">
        <v>18180</v>
      </c>
      <c r="H20" s="19" t="s">
        <v>74</v>
      </c>
      <c r="I20" s="18">
        <v>8418</v>
      </c>
      <c r="J20" s="9">
        <v>26598</v>
      </c>
      <c r="K20" s="5">
        <f t="shared" si="1"/>
        <v>0</v>
      </c>
    </row>
    <row r="21" spans="1:11" ht="24.95" customHeight="1" x14ac:dyDescent="0.2">
      <c r="A21" s="6" t="s">
        <v>16</v>
      </c>
      <c r="B21" s="7">
        <v>15399</v>
      </c>
      <c r="C21" s="8">
        <v>3400</v>
      </c>
      <c r="D21" s="9">
        <f t="shared" si="0"/>
        <v>18799</v>
      </c>
      <c r="E21" s="10"/>
      <c r="F21" s="17" t="s">
        <v>77</v>
      </c>
      <c r="G21" s="18">
        <v>12599</v>
      </c>
      <c r="H21" s="19" t="s">
        <v>78</v>
      </c>
      <c r="I21" s="18">
        <v>6200</v>
      </c>
      <c r="J21" s="9">
        <v>18799</v>
      </c>
      <c r="K21" s="5">
        <f t="shared" si="1"/>
        <v>0</v>
      </c>
    </row>
    <row r="22" spans="1:11" ht="24.95" customHeight="1" x14ac:dyDescent="0.2">
      <c r="A22" s="6" t="s">
        <v>17</v>
      </c>
      <c r="B22" s="7">
        <v>32788</v>
      </c>
      <c r="C22" s="8">
        <v>0</v>
      </c>
      <c r="D22" s="9">
        <f t="shared" si="0"/>
        <v>32788</v>
      </c>
      <c r="E22" s="10"/>
      <c r="F22" s="17" t="s">
        <v>79</v>
      </c>
      <c r="G22" s="18">
        <v>25585</v>
      </c>
      <c r="H22" s="19" t="s">
        <v>80</v>
      </c>
      <c r="I22" s="18">
        <v>7203</v>
      </c>
      <c r="J22" s="9">
        <v>32788</v>
      </c>
      <c r="K22" s="5">
        <f t="shared" si="1"/>
        <v>0</v>
      </c>
    </row>
    <row r="23" spans="1:11" ht="24.95" customHeight="1" x14ac:dyDescent="0.2">
      <c r="A23" s="6" t="s">
        <v>18</v>
      </c>
      <c r="B23" s="7">
        <v>200</v>
      </c>
      <c r="C23" s="8">
        <v>0</v>
      </c>
      <c r="D23" s="9">
        <f t="shared" si="0"/>
        <v>200</v>
      </c>
      <c r="E23" s="10"/>
      <c r="F23" s="17" t="s">
        <v>81</v>
      </c>
      <c r="G23" s="18"/>
      <c r="H23" s="19" t="s">
        <v>82</v>
      </c>
      <c r="I23" s="18">
        <v>200</v>
      </c>
      <c r="J23" s="9">
        <v>200</v>
      </c>
      <c r="K23" s="5">
        <f t="shared" si="1"/>
        <v>0</v>
      </c>
    </row>
    <row r="24" spans="1:11" ht="24.95" customHeight="1" x14ac:dyDescent="0.2">
      <c r="A24" s="6" t="s">
        <v>19</v>
      </c>
      <c r="B24" s="7">
        <v>3121</v>
      </c>
      <c r="C24" s="8">
        <v>2199</v>
      </c>
      <c r="D24" s="9">
        <f t="shared" si="0"/>
        <v>5320</v>
      </c>
      <c r="E24" s="10"/>
      <c r="F24" s="17" t="s">
        <v>83</v>
      </c>
      <c r="G24" s="18">
        <v>5120</v>
      </c>
      <c r="H24" s="19" t="s">
        <v>84</v>
      </c>
      <c r="I24" s="18">
        <v>200</v>
      </c>
      <c r="J24" s="9">
        <v>5320</v>
      </c>
      <c r="K24" s="5">
        <f t="shared" si="1"/>
        <v>0</v>
      </c>
    </row>
    <row r="25" spans="1:11" ht="24.95" customHeight="1" x14ac:dyDescent="0.2">
      <c r="A25" s="6" t="s">
        <v>20</v>
      </c>
      <c r="B25" s="7">
        <v>2600</v>
      </c>
      <c r="C25" s="8">
        <v>600</v>
      </c>
      <c r="D25" s="9">
        <f t="shared" si="0"/>
        <v>3200</v>
      </c>
      <c r="E25" s="10"/>
      <c r="F25" s="17" t="s">
        <v>85</v>
      </c>
      <c r="G25" s="18">
        <v>2200</v>
      </c>
      <c r="H25" s="19" t="s">
        <v>86</v>
      </c>
      <c r="I25" s="18">
        <v>1000</v>
      </c>
      <c r="J25" s="9">
        <v>3200</v>
      </c>
      <c r="K25" s="5">
        <f t="shared" si="1"/>
        <v>0</v>
      </c>
    </row>
    <row r="26" spans="1:11" ht="24.95" customHeight="1" x14ac:dyDescent="0.2">
      <c r="A26" s="157" t="s">
        <v>21</v>
      </c>
      <c r="B26" s="155">
        <f>44507+800+7399</f>
        <v>52706</v>
      </c>
      <c r="C26" s="156">
        <f>10399+800</f>
        <v>11199</v>
      </c>
      <c r="D26" s="154">
        <f t="shared" si="0"/>
        <v>63905</v>
      </c>
      <c r="E26" s="10"/>
      <c r="F26" s="17" t="s">
        <v>87</v>
      </c>
      <c r="G26" s="18">
        <v>36535</v>
      </c>
      <c r="H26" s="19" t="s">
        <v>88</v>
      </c>
      <c r="I26" s="18">
        <v>17979</v>
      </c>
      <c r="J26" s="153">
        <f>G28+G29+G26+I26+G27+I28+I29</f>
        <v>63905</v>
      </c>
      <c r="K26" s="5">
        <f t="shared" si="1"/>
        <v>0</v>
      </c>
    </row>
    <row r="27" spans="1:11" ht="24.95" customHeight="1" x14ac:dyDescent="0.2">
      <c r="A27" s="157"/>
      <c r="B27" s="155"/>
      <c r="C27" s="156"/>
      <c r="D27" s="154"/>
      <c r="E27" s="10"/>
      <c r="F27" s="17" t="s">
        <v>53</v>
      </c>
      <c r="G27" s="18">
        <v>800</v>
      </c>
      <c r="H27" s="19" t="s">
        <v>54</v>
      </c>
      <c r="I27" s="18"/>
      <c r="J27" s="153"/>
      <c r="K27" s="5"/>
    </row>
    <row r="28" spans="1:11" ht="24.95" customHeight="1" x14ac:dyDescent="0.2">
      <c r="A28" s="157"/>
      <c r="B28" s="155"/>
      <c r="C28" s="156"/>
      <c r="D28" s="154"/>
      <c r="E28" s="10"/>
      <c r="F28" s="17" t="s">
        <v>99</v>
      </c>
      <c r="G28" s="18">
        <v>6200</v>
      </c>
      <c r="H28" s="19" t="s">
        <v>100</v>
      </c>
      <c r="I28" s="18">
        <v>1999</v>
      </c>
      <c r="J28" s="153"/>
      <c r="K28" s="5"/>
    </row>
    <row r="29" spans="1:11" ht="24.95" customHeight="1" x14ac:dyDescent="0.2">
      <c r="A29" s="157"/>
      <c r="B29" s="155"/>
      <c r="C29" s="156"/>
      <c r="D29" s="154"/>
      <c r="E29" s="10"/>
      <c r="F29" s="17" t="s">
        <v>89</v>
      </c>
      <c r="G29" s="18">
        <v>200</v>
      </c>
      <c r="H29" s="19" t="s">
        <v>90</v>
      </c>
      <c r="I29" s="18">
        <v>192</v>
      </c>
      <c r="J29" s="153"/>
      <c r="K29" s="5"/>
    </row>
    <row r="30" spans="1:11" ht="24.95" customHeight="1" x14ac:dyDescent="0.2">
      <c r="A30" s="6" t="s">
        <v>22</v>
      </c>
      <c r="B30" s="7">
        <v>0</v>
      </c>
      <c r="C30" s="8">
        <v>2392</v>
      </c>
      <c r="D30" s="9">
        <f t="shared" si="0"/>
        <v>2392</v>
      </c>
      <c r="E30" s="10"/>
      <c r="F30" s="17"/>
      <c r="G30" s="18"/>
      <c r="H30" s="19" t="s">
        <v>96</v>
      </c>
      <c r="I30" s="18">
        <v>2392</v>
      </c>
      <c r="J30" s="9">
        <v>2392</v>
      </c>
      <c r="K30" s="5">
        <f>+J30-D30</f>
        <v>0</v>
      </c>
    </row>
    <row r="31" spans="1:11" ht="24.95" customHeight="1" x14ac:dyDescent="0.2">
      <c r="A31" s="157" t="s">
        <v>23</v>
      </c>
      <c r="B31" s="155">
        <v>6137</v>
      </c>
      <c r="C31" s="156">
        <v>2838</v>
      </c>
      <c r="D31" s="154">
        <f t="shared" si="0"/>
        <v>8975</v>
      </c>
      <c r="E31" s="10"/>
      <c r="F31" s="17" t="s">
        <v>92</v>
      </c>
      <c r="G31" s="18">
        <v>4155</v>
      </c>
      <c r="H31" s="19" t="s">
        <v>93</v>
      </c>
      <c r="I31" s="18">
        <v>3420</v>
      </c>
      <c r="J31" s="153">
        <f>+I31+I32+G31+G32</f>
        <v>8975</v>
      </c>
      <c r="K31" s="5">
        <f>+J31-D31</f>
        <v>0</v>
      </c>
    </row>
    <row r="32" spans="1:11" ht="24.95" customHeight="1" x14ac:dyDescent="0.2">
      <c r="A32" s="157"/>
      <c r="B32" s="155"/>
      <c r="C32" s="156"/>
      <c r="D32" s="154"/>
      <c r="E32" s="10"/>
      <c r="F32" s="17" t="s">
        <v>94</v>
      </c>
      <c r="G32" s="18">
        <v>1200</v>
      </c>
      <c r="H32" s="19" t="s">
        <v>95</v>
      </c>
      <c r="I32" s="18">
        <v>200</v>
      </c>
      <c r="J32" s="153"/>
      <c r="K32" s="5"/>
    </row>
    <row r="33" spans="1:11" ht="24.95" customHeight="1" x14ac:dyDescent="0.2">
      <c r="A33" s="6" t="s">
        <v>32</v>
      </c>
      <c r="B33" s="7">
        <v>4400</v>
      </c>
      <c r="C33" s="8">
        <v>2067</v>
      </c>
      <c r="D33" s="9">
        <f t="shared" si="0"/>
        <v>6467</v>
      </c>
      <c r="E33" s="10"/>
      <c r="F33" s="17" t="s">
        <v>32</v>
      </c>
      <c r="G33" s="18">
        <v>4400</v>
      </c>
      <c r="H33" s="19" t="s">
        <v>91</v>
      </c>
      <c r="I33" s="18">
        <v>2067</v>
      </c>
      <c r="J33" s="9">
        <v>6467</v>
      </c>
      <c r="K33" s="5">
        <f t="shared" ref="K33:K37" si="2">+J33-D33</f>
        <v>0</v>
      </c>
    </row>
    <row r="34" spans="1:11" ht="24.95" customHeight="1" x14ac:dyDescent="0.2">
      <c r="A34" s="6" t="s">
        <v>24</v>
      </c>
      <c r="B34" s="7">
        <v>5359</v>
      </c>
      <c r="C34" s="8">
        <v>1394</v>
      </c>
      <c r="D34" s="9">
        <f t="shared" si="0"/>
        <v>6753</v>
      </c>
      <c r="E34" s="10"/>
      <c r="F34" s="17" t="s">
        <v>97</v>
      </c>
      <c r="G34" s="18">
        <v>5359</v>
      </c>
      <c r="H34" s="19" t="s">
        <v>98</v>
      </c>
      <c r="I34" s="18">
        <v>1394</v>
      </c>
      <c r="J34" s="9">
        <v>6753</v>
      </c>
      <c r="K34" s="5">
        <f t="shared" si="2"/>
        <v>0</v>
      </c>
    </row>
    <row r="35" spans="1:11" ht="24.95" customHeight="1" x14ac:dyDescent="0.2">
      <c r="A35" s="6" t="s">
        <v>38</v>
      </c>
      <c r="B35" s="7">
        <v>79323</v>
      </c>
      <c r="C35" s="8">
        <v>600</v>
      </c>
      <c r="D35" s="9">
        <f t="shared" si="0"/>
        <v>79923</v>
      </c>
      <c r="E35" s="10"/>
      <c r="F35" s="17" t="s">
        <v>107</v>
      </c>
      <c r="G35" s="18">
        <v>64522</v>
      </c>
      <c r="H35" s="19" t="s">
        <v>108</v>
      </c>
      <c r="I35" s="18">
        <v>15401</v>
      </c>
      <c r="J35" s="9">
        <v>79923</v>
      </c>
      <c r="K35" s="5">
        <f t="shared" si="2"/>
        <v>0</v>
      </c>
    </row>
    <row r="36" spans="1:11" ht="24.95" customHeight="1" x14ac:dyDescent="0.2">
      <c r="A36" s="6" t="s">
        <v>25</v>
      </c>
      <c r="B36" s="7">
        <v>2571</v>
      </c>
      <c r="C36" s="8">
        <v>0</v>
      </c>
      <c r="D36" s="9">
        <f t="shared" si="0"/>
        <v>2571</v>
      </c>
      <c r="E36" s="10"/>
      <c r="F36" s="17" t="s">
        <v>101</v>
      </c>
      <c r="G36" s="18">
        <v>2191</v>
      </c>
      <c r="H36" s="19" t="s">
        <v>102</v>
      </c>
      <c r="I36" s="18">
        <v>380</v>
      </c>
      <c r="J36" s="9">
        <v>2571</v>
      </c>
      <c r="K36" s="5">
        <f t="shared" si="2"/>
        <v>0</v>
      </c>
    </row>
    <row r="37" spans="1:11" ht="24.95" customHeight="1" x14ac:dyDescent="0.2">
      <c r="A37" s="6" t="s">
        <v>26</v>
      </c>
      <c r="B37" s="7">
        <v>16515</v>
      </c>
      <c r="C37" s="8">
        <v>0</v>
      </c>
      <c r="D37" s="9">
        <f t="shared" si="0"/>
        <v>16515</v>
      </c>
      <c r="E37" s="10"/>
      <c r="F37" s="17" t="s">
        <v>103</v>
      </c>
      <c r="G37" s="18">
        <v>13796</v>
      </c>
      <c r="H37" s="19" t="s">
        <v>104</v>
      </c>
      <c r="I37" s="18">
        <v>2719</v>
      </c>
      <c r="J37" s="9">
        <v>16515</v>
      </c>
      <c r="K37" s="5">
        <f t="shared" si="2"/>
        <v>0</v>
      </c>
    </row>
    <row r="38" spans="1:11" ht="24.95" customHeight="1" x14ac:dyDescent="0.2">
      <c r="A38" s="6" t="s">
        <v>27</v>
      </c>
      <c r="B38" s="7">
        <v>1592</v>
      </c>
      <c r="C38" s="8">
        <v>0</v>
      </c>
      <c r="D38" s="9">
        <f t="shared" si="0"/>
        <v>1592</v>
      </c>
      <c r="E38" s="10"/>
      <c r="F38" s="17" t="s">
        <v>105</v>
      </c>
      <c r="G38" s="18">
        <v>1592</v>
      </c>
      <c r="H38" s="19" t="s">
        <v>106</v>
      </c>
      <c r="I38" s="18"/>
      <c r="J38" s="9">
        <v>1592</v>
      </c>
      <c r="K38" s="5"/>
    </row>
    <row r="39" spans="1:11" ht="24.95" customHeight="1" x14ac:dyDescent="0.2">
      <c r="A39" s="6" t="s">
        <v>28</v>
      </c>
      <c r="B39" s="7">
        <v>18645</v>
      </c>
      <c r="C39" s="8">
        <v>0</v>
      </c>
      <c r="D39" s="9">
        <f t="shared" si="0"/>
        <v>18645</v>
      </c>
      <c r="E39" s="10"/>
      <c r="F39" s="17" t="s">
        <v>109</v>
      </c>
      <c r="G39" s="18">
        <v>15848</v>
      </c>
      <c r="H39" s="19" t="s">
        <v>110</v>
      </c>
      <c r="I39" s="18">
        <v>2797</v>
      </c>
      <c r="J39" s="9">
        <v>18645</v>
      </c>
      <c r="K39" s="5"/>
    </row>
    <row r="40" spans="1:11" ht="24.95" customHeight="1" x14ac:dyDescent="0.2">
      <c r="A40" s="6" t="s">
        <v>29</v>
      </c>
      <c r="B40" s="7">
        <v>41790</v>
      </c>
      <c r="C40" s="8">
        <v>3400</v>
      </c>
      <c r="D40" s="9">
        <f t="shared" si="0"/>
        <v>45190</v>
      </c>
      <c r="E40" s="10"/>
      <c r="F40" s="17" t="s">
        <v>111</v>
      </c>
      <c r="G40" s="18">
        <v>34190</v>
      </c>
      <c r="H40" s="19" t="s">
        <v>112</v>
      </c>
      <c r="I40" s="18">
        <v>11000</v>
      </c>
      <c r="J40" s="9">
        <v>45190</v>
      </c>
      <c r="K40" s="5"/>
    </row>
    <row r="41" spans="1:11" ht="24.95" customHeight="1" x14ac:dyDescent="0.2">
      <c r="A41" s="6" t="s">
        <v>31</v>
      </c>
      <c r="B41" s="7">
        <v>374240</v>
      </c>
      <c r="C41" s="8">
        <v>4336</v>
      </c>
      <c r="D41" s="9">
        <f t="shared" si="0"/>
        <v>378576</v>
      </c>
      <c r="E41" s="10"/>
      <c r="F41" s="7" t="s">
        <v>115</v>
      </c>
      <c r="G41" s="8">
        <v>304640</v>
      </c>
      <c r="H41" s="20" t="s">
        <v>116</v>
      </c>
      <c r="I41" s="8">
        <v>73936</v>
      </c>
      <c r="J41" s="9">
        <v>378576</v>
      </c>
      <c r="K41" s="48"/>
    </row>
    <row r="42" spans="1:11" ht="24.95" customHeight="1" x14ac:dyDescent="0.2">
      <c r="A42" s="6" t="s">
        <v>125</v>
      </c>
      <c r="B42" s="7">
        <f>+C47</f>
        <v>213356</v>
      </c>
      <c r="C42" s="8"/>
      <c r="D42" s="9">
        <f>B42+C42</f>
        <v>213356</v>
      </c>
      <c r="E42" s="10"/>
      <c r="F42" s="7" t="str">
        <f>+F47</f>
        <v xml:space="preserve">TOTALGAZ </v>
      </c>
      <c r="G42" s="8">
        <v>164676</v>
      </c>
      <c r="H42" s="20" t="str">
        <f>+H47</f>
        <v>GAS VILLEGAS</v>
      </c>
      <c r="I42" s="8">
        <f>+I47</f>
        <v>48680</v>
      </c>
      <c r="J42" s="9">
        <f>+G42+I42</f>
        <v>213356</v>
      </c>
      <c r="K42" s="48"/>
    </row>
    <row r="43" spans="1:11" ht="39.950000000000003" customHeight="1" x14ac:dyDescent="0.2">
      <c r="A43" s="21" t="s">
        <v>33</v>
      </c>
      <c r="B43" s="9">
        <f>SUM(B5:B42)</f>
        <v>1215330</v>
      </c>
      <c r="C43" s="9">
        <f>SUM(C5:C42)</f>
        <v>128792</v>
      </c>
      <c r="D43" s="9">
        <f t="shared" ref="D43" si="3">SUM(D5:D42)</f>
        <v>1344122</v>
      </c>
      <c r="E43" s="10"/>
      <c r="F43" s="21" t="s">
        <v>42</v>
      </c>
      <c r="G43" s="9">
        <f>SUM(G5:G42)</f>
        <v>998277</v>
      </c>
      <c r="H43" s="21" t="s">
        <v>117</v>
      </c>
      <c r="I43" s="9">
        <f t="shared" ref="I43:J43" si="4">SUM(I5:I42)</f>
        <v>345845</v>
      </c>
      <c r="J43" s="9">
        <f t="shared" si="4"/>
        <v>1344122</v>
      </c>
      <c r="K43" s="49"/>
    </row>
    <row r="44" spans="1:11" ht="20.100000000000001" customHeight="1" x14ac:dyDescent="0.25">
      <c r="A44" s="10"/>
      <c r="B44" s="10"/>
      <c r="C44" s="10"/>
      <c r="D44" s="22"/>
      <c r="E44" s="10"/>
      <c r="F44" s="10"/>
      <c r="G44" s="84"/>
      <c r="H44" s="10"/>
      <c r="I44" s="10"/>
      <c r="J44" s="22"/>
      <c r="K44" s="47"/>
    </row>
    <row r="45" spans="1:11" ht="20.100000000000001" customHeight="1" x14ac:dyDescent="0.25">
      <c r="A45" s="46" t="s">
        <v>124</v>
      </c>
      <c r="B45" s="10"/>
      <c r="C45" s="10"/>
      <c r="D45" s="23"/>
      <c r="E45" s="10"/>
      <c r="F45" s="10"/>
      <c r="G45" s="10"/>
      <c r="H45" s="10"/>
      <c r="I45" s="10"/>
      <c r="J45" s="23"/>
    </row>
    <row r="46" spans="1:11" ht="9" customHeight="1" x14ac:dyDescent="0.25">
      <c r="A46" s="10"/>
      <c r="B46" s="10"/>
      <c r="C46" s="10"/>
      <c r="D46" s="23"/>
      <c r="E46" s="10"/>
      <c r="F46" s="10"/>
      <c r="G46" s="10"/>
      <c r="H46" s="10"/>
      <c r="I46" s="10"/>
      <c r="J46" s="23"/>
    </row>
    <row r="47" spans="1:11" ht="24.95" customHeight="1" x14ac:dyDescent="0.2">
      <c r="A47" s="24" t="s">
        <v>30</v>
      </c>
      <c r="B47" s="17">
        <v>250091</v>
      </c>
      <c r="C47" s="18">
        <f>213356</f>
        <v>213356</v>
      </c>
      <c r="D47" s="9">
        <f>+C47-B47</f>
        <v>-36735</v>
      </c>
      <c r="E47" s="10"/>
      <c r="F47" s="7" t="s">
        <v>113</v>
      </c>
      <c r="G47" s="8">
        <f>201411</f>
        <v>201411</v>
      </c>
      <c r="H47" s="20" t="s">
        <v>114</v>
      </c>
      <c r="I47" s="8">
        <v>48680</v>
      </c>
      <c r="J47" s="9">
        <f>+G47+I47</f>
        <v>250091</v>
      </c>
      <c r="K47" s="5"/>
    </row>
    <row r="48" spans="1:11" ht="24.95" customHeight="1" x14ac:dyDescent="0.2">
      <c r="A48" s="25" t="s">
        <v>39</v>
      </c>
      <c r="B48" s="26"/>
      <c r="C48" s="27">
        <f>16256+226+153</f>
        <v>16635</v>
      </c>
      <c r="D48" s="9">
        <f>+C48</f>
        <v>16635</v>
      </c>
      <c r="E48" s="10"/>
      <c r="F48" s="7" t="s">
        <v>120</v>
      </c>
      <c r="G48" s="8">
        <f>+C48</f>
        <v>16635</v>
      </c>
      <c r="H48" s="20"/>
      <c r="I48" s="8"/>
      <c r="J48" s="9">
        <f>-G48</f>
        <v>-16635</v>
      </c>
      <c r="K48" s="5"/>
    </row>
    <row r="49" spans="1:11" ht="24.95" customHeight="1" x14ac:dyDescent="0.2">
      <c r="A49" s="28" t="s">
        <v>40</v>
      </c>
      <c r="B49" s="29"/>
      <c r="C49" s="30">
        <v>20100</v>
      </c>
      <c r="D49" s="9">
        <f>+C49</f>
        <v>20100</v>
      </c>
      <c r="E49" s="10"/>
      <c r="F49" s="7" t="s">
        <v>121</v>
      </c>
      <c r="G49" s="8">
        <f>+C49</f>
        <v>20100</v>
      </c>
      <c r="H49" s="20"/>
      <c r="I49" s="8"/>
      <c r="J49" s="9">
        <f>-G49</f>
        <v>-20100</v>
      </c>
      <c r="K49" s="5"/>
    </row>
    <row r="50" spans="1:11" ht="35.450000000000003" customHeight="1" x14ac:dyDescent="0.2">
      <c r="A50" s="152" t="s">
        <v>41</v>
      </c>
      <c r="B50" s="152"/>
      <c r="C50" s="152"/>
      <c r="D50" s="31">
        <f>SUM(D47:D49)</f>
        <v>0</v>
      </c>
      <c r="E50" s="10"/>
      <c r="F50" s="150" t="s">
        <v>122</v>
      </c>
      <c r="G50" s="150"/>
      <c r="H50" s="150"/>
      <c r="I50" s="150"/>
      <c r="J50" s="9">
        <f>SUM(J47:J49)</f>
        <v>213356</v>
      </c>
    </row>
    <row r="51" spans="1:11" ht="20.100000000000001" customHeight="1" x14ac:dyDescent="0.2">
      <c r="D51" s="1"/>
      <c r="G51" s="2"/>
    </row>
  </sheetData>
  <sortState xmlns:xlrd2="http://schemas.microsoft.com/office/spreadsheetml/2017/richdata2" ref="A5:D39">
    <sortCondition ref="A5:A39"/>
  </sortState>
  <mergeCells count="20">
    <mergeCell ref="B7:B9"/>
    <mergeCell ref="C7:C9"/>
    <mergeCell ref="D7:D9"/>
    <mergeCell ref="B3:C3"/>
    <mergeCell ref="F50:I50"/>
    <mergeCell ref="A2:J2"/>
    <mergeCell ref="A50:C50"/>
    <mergeCell ref="J26:J29"/>
    <mergeCell ref="J31:J32"/>
    <mergeCell ref="D26:D29"/>
    <mergeCell ref="B26:B29"/>
    <mergeCell ref="C26:C29"/>
    <mergeCell ref="A26:A29"/>
    <mergeCell ref="A31:A32"/>
    <mergeCell ref="B31:B32"/>
    <mergeCell ref="C31:C32"/>
    <mergeCell ref="D31:D32"/>
    <mergeCell ref="J7:J9"/>
    <mergeCell ref="D3:D4"/>
    <mergeCell ref="A7:A9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51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BA9A2-D513-4950-B38D-AAC98CA82CDB}">
  <sheetPr>
    <pageSetUpPr fitToPage="1"/>
  </sheetPr>
  <dimension ref="A1:AF63"/>
  <sheetViews>
    <sheetView tabSelected="1" workbookViewId="0">
      <selection activeCell="AD5" sqref="AD5:AF5"/>
    </sheetView>
  </sheetViews>
  <sheetFormatPr baseColWidth="10" defaultColWidth="9" defaultRowHeight="15" x14ac:dyDescent="0.2"/>
  <cols>
    <col min="1" max="1" width="31.140625" style="1" bestFit="1" customWidth="1"/>
    <col min="2" max="2" width="27.140625" style="1" hidden="1" customWidth="1"/>
    <col min="3" max="3" width="26.85546875" style="1" hidden="1" customWidth="1"/>
    <col min="4" max="4" width="12.5703125" style="3" hidden="1" customWidth="1"/>
    <col min="5" max="5" width="2" style="1" hidden="1" customWidth="1"/>
    <col min="6" max="7" width="20.7109375" style="1" customWidth="1"/>
    <col min="8" max="8" width="20.7109375" style="1" hidden="1" customWidth="1"/>
    <col min="9" max="10" width="20.7109375" style="1" customWidth="1"/>
    <col min="11" max="12" width="20.7109375" style="1" hidden="1" customWidth="1"/>
    <col min="13" max="13" width="20.7109375" style="3" customWidth="1"/>
    <col min="14" max="14" width="2" style="4" customWidth="1"/>
    <col min="15" max="15" width="10" style="1" hidden="1" customWidth="1"/>
    <col min="16" max="16" width="10.42578125" style="1" hidden="1" customWidth="1"/>
    <col min="17" max="17" width="11.42578125" style="1" hidden="1" customWidth="1"/>
    <col min="18" max="18" width="11.140625" style="1" hidden="1" customWidth="1"/>
    <col min="19" max="19" width="10" style="1" hidden="1" customWidth="1"/>
    <col min="20" max="20" width="11.42578125" style="1" hidden="1" customWidth="1"/>
    <col min="21" max="21" width="11.140625" style="1" hidden="1" customWidth="1"/>
    <col min="22" max="22" width="10" style="1" hidden="1" customWidth="1"/>
    <col min="23" max="26" width="11.42578125" style="1" hidden="1" customWidth="1"/>
    <col min="27" max="29" width="11.42578125" style="1" customWidth="1"/>
    <col min="30" max="30" width="14.140625" style="10" customWidth="1"/>
    <col min="31" max="31" width="15.28515625" style="10" customWidth="1"/>
    <col min="32" max="32" width="14.28515625" style="10" customWidth="1"/>
    <col min="33" max="34" width="9" style="1" customWidth="1"/>
    <col min="35" max="16384" width="9" style="1"/>
  </cols>
  <sheetData>
    <row r="1" spans="1:32" ht="45" customHeight="1" x14ac:dyDescent="0.2">
      <c r="A1" s="176" t="s">
        <v>143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</row>
    <row r="2" spans="1:32" ht="45" customHeight="1" x14ac:dyDescent="0.2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</row>
    <row r="3" spans="1:32" ht="11.25" customHeight="1" x14ac:dyDescent="0.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"/>
    </row>
    <row r="4" spans="1:32" ht="45" customHeight="1" x14ac:dyDescent="0.2">
      <c r="A4" s="96"/>
      <c r="B4" s="96"/>
      <c r="C4" s="96"/>
      <c r="D4" s="96"/>
      <c r="E4" s="96"/>
      <c r="F4" s="96"/>
      <c r="G4" s="96"/>
      <c r="H4" s="177" t="s">
        <v>146</v>
      </c>
      <c r="I4" s="177"/>
      <c r="J4" s="177"/>
      <c r="K4" s="177"/>
      <c r="L4" s="177"/>
      <c r="M4" s="177"/>
      <c r="N4" s="1"/>
    </row>
    <row r="5" spans="1:32" ht="30.2" customHeight="1" x14ac:dyDescent="0.25">
      <c r="A5" s="107"/>
      <c r="B5" s="115" t="s">
        <v>34</v>
      </c>
      <c r="C5" s="115" t="s">
        <v>36</v>
      </c>
      <c r="D5" s="180" t="s">
        <v>126</v>
      </c>
      <c r="E5" s="107"/>
      <c r="F5" s="107"/>
      <c r="G5" s="107"/>
      <c r="H5" s="107"/>
      <c r="I5" s="107"/>
      <c r="J5" s="107"/>
      <c r="K5" s="107"/>
      <c r="L5" s="107"/>
      <c r="M5" s="107"/>
      <c r="N5" s="117"/>
      <c r="O5" s="172">
        <v>44927</v>
      </c>
      <c r="P5" s="172"/>
      <c r="Q5" s="172"/>
      <c r="R5" s="172">
        <v>44958</v>
      </c>
      <c r="S5" s="172"/>
      <c r="T5" s="172"/>
      <c r="U5" s="172">
        <v>44986</v>
      </c>
      <c r="V5" s="172"/>
      <c r="W5" s="172"/>
      <c r="X5" s="172">
        <v>45017</v>
      </c>
      <c r="Y5" s="172"/>
      <c r="Z5" s="172"/>
      <c r="AA5" s="172">
        <v>45047</v>
      </c>
      <c r="AB5" s="172"/>
      <c r="AC5" s="172"/>
      <c r="AD5" s="173" t="s">
        <v>145</v>
      </c>
      <c r="AE5" s="173"/>
      <c r="AF5" s="173"/>
    </row>
    <row r="6" spans="1:32" ht="10.5" customHeight="1" thickBot="1" x14ac:dyDescent="0.3">
      <c r="A6" s="107"/>
      <c r="B6" s="115"/>
      <c r="C6" s="115"/>
      <c r="D6" s="181"/>
      <c r="E6" s="107"/>
      <c r="F6" s="107"/>
      <c r="G6" s="107"/>
      <c r="H6" s="107"/>
      <c r="I6" s="107"/>
      <c r="J6" s="107"/>
      <c r="K6" s="107"/>
      <c r="L6" s="107"/>
      <c r="M6" s="107"/>
      <c r="N6" s="117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</row>
    <row r="7" spans="1:32" ht="49.7" customHeight="1" x14ac:dyDescent="0.25">
      <c r="A7" s="119" t="s">
        <v>0</v>
      </c>
      <c r="B7" s="120" t="s">
        <v>1</v>
      </c>
      <c r="C7" s="121" t="s">
        <v>1</v>
      </c>
      <c r="D7" s="181"/>
      <c r="E7" s="107"/>
      <c r="F7" s="116" t="s">
        <v>42</v>
      </c>
      <c r="G7" s="122"/>
      <c r="H7" s="107"/>
      <c r="I7" s="116" t="s">
        <v>117</v>
      </c>
      <c r="J7" s="122"/>
      <c r="K7" s="107"/>
      <c r="L7" s="107"/>
      <c r="M7" s="123" t="s">
        <v>119</v>
      </c>
      <c r="N7" s="117"/>
      <c r="O7" s="140" t="s">
        <v>118</v>
      </c>
      <c r="P7" s="141" t="s">
        <v>117</v>
      </c>
      <c r="Q7" s="142" t="s">
        <v>123</v>
      </c>
      <c r="R7" s="140" t="s">
        <v>118</v>
      </c>
      <c r="S7" s="141" t="s">
        <v>117</v>
      </c>
      <c r="T7" s="142" t="s">
        <v>123</v>
      </c>
      <c r="U7" s="140" t="s">
        <v>118</v>
      </c>
      <c r="V7" s="141" t="s">
        <v>117</v>
      </c>
      <c r="W7" s="142" t="s">
        <v>123</v>
      </c>
      <c r="X7" s="140" t="s">
        <v>118</v>
      </c>
      <c r="Y7" s="141" t="s">
        <v>117</v>
      </c>
      <c r="Z7" s="142" t="s">
        <v>123</v>
      </c>
      <c r="AA7" s="140" t="s">
        <v>118</v>
      </c>
      <c r="AB7" s="141" t="s">
        <v>117</v>
      </c>
      <c r="AC7" s="142" t="s">
        <v>123</v>
      </c>
      <c r="AD7" s="140" t="s">
        <v>118</v>
      </c>
      <c r="AE7" s="141" t="s">
        <v>117</v>
      </c>
      <c r="AF7" s="142" t="s">
        <v>37</v>
      </c>
    </row>
    <row r="8" spans="1:32" s="107" customFormat="1" ht="30.2" customHeight="1" x14ac:dyDescent="0.25">
      <c r="A8" s="124" t="s">
        <v>2</v>
      </c>
      <c r="B8" s="125">
        <v>98128</v>
      </c>
      <c r="C8" s="125">
        <v>28551</v>
      </c>
      <c r="D8" s="126">
        <v>126679</v>
      </c>
      <c r="E8" s="127"/>
      <c r="F8" s="125" t="s">
        <v>43</v>
      </c>
      <c r="G8" s="125">
        <v>89822</v>
      </c>
      <c r="H8" s="125">
        <v>84369</v>
      </c>
      <c r="I8" s="125" t="s">
        <v>44</v>
      </c>
      <c r="J8" s="128">
        <v>42040</v>
      </c>
      <c r="K8" s="101">
        <v>41840</v>
      </c>
      <c r="L8" s="102">
        <v>126209</v>
      </c>
      <c r="M8" s="103">
        <v>131862</v>
      </c>
      <c r="N8" s="104">
        <v>5653</v>
      </c>
      <c r="O8" s="105">
        <v>400</v>
      </c>
      <c r="P8" s="106">
        <v>70</v>
      </c>
      <c r="Q8" s="146">
        <v>470</v>
      </c>
      <c r="R8" s="105">
        <v>1100</v>
      </c>
      <c r="S8" s="106"/>
      <c r="T8" s="146">
        <v>1100</v>
      </c>
      <c r="U8" s="105">
        <v>1300</v>
      </c>
      <c r="V8" s="106"/>
      <c r="W8" s="146">
        <v>1300</v>
      </c>
      <c r="X8" s="105">
        <v>1323</v>
      </c>
      <c r="Y8" s="106">
        <v>130</v>
      </c>
      <c r="Z8" s="146">
        <v>1453</v>
      </c>
      <c r="AA8" s="106">
        <v>1330</v>
      </c>
      <c r="AB8" s="106"/>
      <c r="AC8" s="106">
        <v>1330</v>
      </c>
      <c r="AD8" s="105">
        <v>5453</v>
      </c>
      <c r="AE8" s="106">
        <v>200</v>
      </c>
      <c r="AF8" s="145">
        <v>5653</v>
      </c>
    </row>
    <row r="9" spans="1:32" s="107" customFormat="1" ht="30.2" customHeight="1" x14ac:dyDescent="0.25">
      <c r="A9" s="129" t="s">
        <v>3</v>
      </c>
      <c r="B9" s="130">
        <v>3530</v>
      </c>
      <c r="C9" s="130">
        <v>0</v>
      </c>
      <c r="D9" s="131">
        <v>3530</v>
      </c>
      <c r="E9" s="132"/>
      <c r="F9" s="130" t="s">
        <v>45</v>
      </c>
      <c r="G9" s="130">
        <v>3068</v>
      </c>
      <c r="H9" s="130">
        <v>3068</v>
      </c>
      <c r="I9" s="130" t="s">
        <v>46</v>
      </c>
      <c r="J9" s="133">
        <v>462</v>
      </c>
      <c r="K9" s="101">
        <v>462</v>
      </c>
      <c r="L9" s="102">
        <v>3530</v>
      </c>
      <c r="M9" s="103">
        <v>3530</v>
      </c>
      <c r="N9" s="104">
        <v>0</v>
      </c>
      <c r="O9" s="105"/>
      <c r="P9" s="106"/>
      <c r="Q9" s="146">
        <v>0</v>
      </c>
      <c r="R9" s="105"/>
      <c r="S9" s="106"/>
      <c r="T9" s="146">
        <v>0</v>
      </c>
      <c r="U9" s="105"/>
      <c r="V9" s="106"/>
      <c r="W9" s="146">
        <v>0</v>
      </c>
      <c r="X9" s="105"/>
      <c r="Y9" s="106"/>
      <c r="Z9" s="146">
        <v>0</v>
      </c>
      <c r="AA9" s="106"/>
      <c r="AB9" s="106"/>
      <c r="AC9" s="106">
        <v>0</v>
      </c>
      <c r="AD9" s="105">
        <v>0</v>
      </c>
      <c r="AE9" s="106">
        <v>0</v>
      </c>
      <c r="AF9" s="146">
        <v>0</v>
      </c>
    </row>
    <row r="10" spans="1:32" s="107" customFormat="1" ht="30.2" customHeight="1" x14ac:dyDescent="0.25">
      <c r="A10" s="170" t="s">
        <v>4</v>
      </c>
      <c r="B10" s="167">
        <v>162362</v>
      </c>
      <c r="C10" s="167">
        <v>50535</v>
      </c>
      <c r="D10" s="168">
        <v>212897</v>
      </c>
      <c r="E10" s="132"/>
      <c r="F10" s="130" t="s">
        <v>47</v>
      </c>
      <c r="G10" s="130">
        <v>136873</v>
      </c>
      <c r="H10" s="130">
        <v>128893</v>
      </c>
      <c r="I10" s="130" t="s">
        <v>48</v>
      </c>
      <c r="J10" s="133">
        <v>70400</v>
      </c>
      <c r="K10" s="101">
        <v>70335</v>
      </c>
      <c r="L10" s="166">
        <v>212897</v>
      </c>
      <c r="M10" s="169">
        <v>220942</v>
      </c>
      <c r="N10" s="165">
        <v>8045</v>
      </c>
      <c r="O10" s="105">
        <v>1100</v>
      </c>
      <c r="P10" s="106"/>
      <c r="Q10" s="146">
        <v>1100</v>
      </c>
      <c r="R10" s="105">
        <v>1500</v>
      </c>
      <c r="S10" s="106"/>
      <c r="T10" s="146">
        <v>1500</v>
      </c>
      <c r="U10" s="105">
        <v>800</v>
      </c>
      <c r="V10" s="106"/>
      <c r="W10" s="146">
        <v>800</v>
      </c>
      <c r="X10" s="105">
        <v>2400</v>
      </c>
      <c r="Y10" s="106"/>
      <c r="Z10" s="146">
        <v>2400</v>
      </c>
      <c r="AA10" s="106">
        <v>2180</v>
      </c>
      <c r="AB10" s="106">
        <v>65</v>
      </c>
      <c r="AC10" s="106">
        <v>2245</v>
      </c>
      <c r="AD10" s="105">
        <v>7980</v>
      </c>
      <c r="AE10" s="106">
        <v>65</v>
      </c>
      <c r="AF10" s="146">
        <v>8045</v>
      </c>
    </row>
    <row r="11" spans="1:32" s="107" customFormat="1" ht="30.2" customHeight="1" x14ac:dyDescent="0.25">
      <c r="A11" s="170"/>
      <c r="B11" s="167"/>
      <c r="C11" s="167"/>
      <c r="D11" s="168"/>
      <c r="E11" s="132"/>
      <c r="F11" s="130" t="s">
        <v>49</v>
      </c>
      <c r="G11" s="130">
        <v>5094</v>
      </c>
      <c r="H11" s="130">
        <v>5094</v>
      </c>
      <c r="I11" s="130" t="s">
        <v>50</v>
      </c>
      <c r="J11" s="133">
        <v>1399</v>
      </c>
      <c r="K11" s="101">
        <v>1399</v>
      </c>
      <c r="L11" s="166"/>
      <c r="M11" s="169"/>
      <c r="N11" s="165"/>
      <c r="O11" s="105"/>
      <c r="P11" s="106"/>
      <c r="Q11" s="146">
        <v>0</v>
      </c>
      <c r="R11" s="105"/>
      <c r="S11" s="106"/>
      <c r="T11" s="146">
        <v>0</v>
      </c>
      <c r="U11" s="105"/>
      <c r="V11" s="106"/>
      <c r="W11" s="146">
        <v>0</v>
      </c>
      <c r="X11" s="105"/>
      <c r="Y11" s="106"/>
      <c r="Z11" s="146">
        <v>0</v>
      </c>
      <c r="AA11" s="106"/>
      <c r="AB11" s="106"/>
      <c r="AC11" s="106">
        <v>0</v>
      </c>
      <c r="AD11" s="105">
        <v>0</v>
      </c>
      <c r="AE11" s="106">
        <v>0</v>
      </c>
      <c r="AF11" s="146">
        <v>0</v>
      </c>
    </row>
    <row r="12" spans="1:32" s="107" customFormat="1" ht="30.2" customHeight="1" x14ac:dyDescent="0.25">
      <c r="A12" s="170"/>
      <c r="B12" s="167"/>
      <c r="C12" s="167"/>
      <c r="D12" s="168"/>
      <c r="E12" s="132"/>
      <c r="F12" s="130" t="s">
        <v>75</v>
      </c>
      <c r="G12" s="130">
        <v>4176</v>
      </c>
      <c r="H12" s="130">
        <v>4176</v>
      </c>
      <c r="I12" s="130" t="s">
        <v>76</v>
      </c>
      <c r="J12" s="133">
        <v>3000</v>
      </c>
      <c r="K12" s="101">
        <v>3000</v>
      </c>
      <c r="L12" s="166"/>
      <c r="M12" s="169"/>
      <c r="N12" s="165"/>
      <c r="O12" s="105"/>
      <c r="P12" s="106"/>
      <c r="Q12" s="146">
        <v>0</v>
      </c>
      <c r="R12" s="105"/>
      <c r="S12" s="106"/>
      <c r="T12" s="146">
        <v>0</v>
      </c>
      <c r="U12" s="105"/>
      <c r="V12" s="106"/>
      <c r="W12" s="146">
        <v>0</v>
      </c>
      <c r="X12" s="105"/>
      <c r="Y12" s="106"/>
      <c r="Z12" s="146">
        <v>0</v>
      </c>
      <c r="AA12" s="106"/>
      <c r="AB12" s="106"/>
      <c r="AC12" s="106">
        <v>0</v>
      </c>
      <c r="AD12" s="105">
        <v>0</v>
      </c>
      <c r="AE12" s="106">
        <v>0</v>
      </c>
      <c r="AF12" s="146">
        <v>0</v>
      </c>
    </row>
    <row r="13" spans="1:32" s="107" customFormat="1" ht="30.2" customHeight="1" x14ac:dyDescent="0.25">
      <c r="A13" s="129" t="s">
        <v>5</v>
      </c>
      <c r="B13" s="130">
        <v>4995</v>
      </c>
      <c r="C13" s="130">
        <v>727</v>
      </c>
      <c r="D13" s="131">
        <v>5722</v>
      </c>
      <c r="E13" s="132"/>
      <c r="F13" s="130" t="s">
        <v>51</v>
      </c>
      <c r="G13" s="130">
        <v>4395</v>
      </c>
      <c r="H13" s="130">
        <v>4395</v>
      </c>
      <c r="I13" s="130" t="s">
        <v>52</v>
      </c>
      <c r="J13" s="133">
        <v>1473</v>
      </c>
      <c r="K13" s="101">
        <v>1327</v>
      </c>
      <c r="L13" s="102">
        <v>5722</v>
      </c>
      <c r="M13" s="103">
        <v>5868</v>
      </c>
      <c r="N13" s="104">
        <v>146</v>
      </c>
      <c r="O13" s="105"/>
      <c r="P13" s="106"/>
      <c r="Q13" s="146">
        <v>0</v>
      </c>
      <c r="R13" s="105"/>
      <c r="S13" s="106"/>
      <c r="T13" s="146">
        <v>0</v>
      </c>
      <c r="U13" s="105"/>
      <c r="V13" s="106"/>
      <c r="W13" s="146">
        <v>0</v>
      </c>
      <c r="X13" s="105"/>
      <c r="Y13" s="106">
        <v>146</v>
      </c>
      <c r="Z13" s="146">
        <v>146</v>
      </c>
      <c r="AA13" s="106"/>
      <c r="AB13" s="106"/>
      <c r="AC13" s="106">
        <v>0</v>
      </c>
      <c r="AD13" s="105">
        <v>0</v>
      </c>
      <c r="AE13" s="106">
        <v>146</v>
      </c>
      <c r="AF13" s="146">
        <v>146</v>
      </c>
    </row>
    <row r="14" spans="1:32" s="107" customFormat="1" ht="30.2" customHeight="1" x14ac:dyDescent="0.25">
      <c r="A14" s="129" t="s">
        <v>6</v>
      </c>
      <c r="B14" s="130">
        <v>3393</v>
      </c>
      <c r="C14" s="130">
        <v>1310</v>
      </c>
      <c r="D14" s="131">
        <v>4703</v>
      </c>
      <c r="E14" s="132"/>
      <c r="F14" s="130" t="s">
        <v>55</v>
      </c>
      <c r="G14" s="130">
        <v>2930</v>
      </c>
      <c r="H14" s="130">
        <v>2930</v>
      </c>
      <c r="I14" s="130" t="s">
        <v>56</v>
      </c>
      <c r="J14" s="133">
        <v>1773</v>
      </c>
      <c r="K14" s="101">
        <v>1773</v>
      </c>
      <c r="L14" s="102">
        <v>4703</v>
      </c>
      <c r="M14" s="103">
        <v>4703</v>
      </c>
      <c r="N14" s="104">
        <v>0</v>
      </c>
      <c r="O14" s="105"/>
      <c r="P14" s="106"/>
      <c r="Q14" s="146">
        <v>0</v>
      </c>
      <c r="R14" s="105"/>
      <c r="S14" s="106"/>
      <c r="T14" s="146">
        <v>0</v>
      </c>
      <c r="U14" s="105"/>
      <c r="V14" s="106"/>
      <c r="W14" s="146">
        <v>0</v>
      </c>
      <c r="X14" s="105"/>
      <c r="Y14" s="106"/>
      <c r="Z14" s="146">
        <v>0</v>
      </c>
      <c r="AA14" s="106"/>
      <c r="AB14" s="106"/>
      <c r="AC14" s="106">
        <v>0</v>
      </c>
      <c r="AD14" s="105">
        <v>0</v>
      </c>
      <c r="AE14" s="106">
        <v>0</v>
      </c>
      <c r="AF14" s="146">
        <v>0</v>
      </c>
    </row>
    <row r="15" spans="1:32" s="107" customFormat="1" ht="30.2" customHeight="1" x14ac:dyDescent="0.25">
      <c r="A15" s="129" t="s">
        <v>7</v>
      </c>
      <c r="B15" s="130">
        <v>4195</v>
      </c>
      <c r="C15" s="130">
        <v>201</v>
      </c>
      <c r="D15" s="131">
        <v>4396</v>
      </c>
      <c r="E15" s="132"/>
      <c r="F15" s="130" t="s">
        <v>57</v>
      </c>
      <c r="G15" s="130">
        <v>3395</v>
      </c>
      <c r="H15" s="130">
        <v>3395</v>
      </c>
      <c r="I15" s="130" t="s">
        <v>58</v>
      </c>
      <c r="J15" s="133">
        <v>1001</v>
      </c>
      <c r="K15" s="101">
        <v>1001</v>
      </c>
      <c r="L15" s="102">
        <v>4396</v>
      </c>
      <c r="M15" s="103">
        <v>4396</v>
      </c>
      <c r="N15" s="104">
        <v>0</v>
      </c>
      <c r="O15" s="105"/>
      <c r="P15" s="106"/>
      <c r="Q15" s="146">
        <v>0</v>
      </c>
      <c r="R15" s="105"/>
      <c r="S15" s="106"/>
      <c r="T15" s="146">
        <v>0</v>
      </c>
      <c r="U15" s="105"/>
      <c r="V15" s="106"/>
      <c r="W15" s="146">
        <v>0</v>
      </c>
      <c r="X15" s="105"/>
      <c r="Y15" s="106"/>
      <c r="Z15" s="146">
        <v>0</v>
      </c>
      <c r="AA15" s="106"/>
      <c r="AB15" s="106"/>
      <c r="AC15" s="106">
        <v>0</v>
      </c>
      <c r="AD15" s="105">
        <v>0</v>
      </c>
      <c r="AE15" s="106">
        <v>0</v>
      </c>
      <c r="AF15" s="146">
        <v>0</v>
      </c>
    </row>
    <row r="16" spans="1:32" s="107" customFormat="1" ht="30.2" customHeight="1" x14ac:dyDescent="0.25">
      <c r="A16" s="129" t="s">
        <v>8</v>
      </c>
      <c r="B16" s="130">
        <v>2572</v>
      </c>
      <c r="C16" s="130">
        <v>439</v>
      </c>
      <c r="D16" s="131">
        <v>3011</v>
      </c>
      <c r="E16" s="132"/>
      <c r="F16" s="130" t="s">
        <v>59</v>
      </c>
      <c r="G16" s="130">
        <v>2200</v>
      </c>
      <c r="H16" s="130">
        <v>2200</v>
      </c>
      <c r="I16" s="130" t="s">
        <v>60</v>
      </c>
      <c r="J16" s="133">
        <v>811</v>
      </c>
      <c r="K16" s="101">
        <v>811</v>
      </c>
      <c r="L16" s="102">
        <v>3011</v>
      </c>
      <c r="M16" s="103">
        <v>3011</v>
      </c>
      <c r="N16" s="104">
        <v>0</v>
      </c>
      <c r="O16" s="105"/>
      <c r="P16" s="106"/>
      <c r="Q16" s="146">
        <v>0</v>
      </c>
      <c r="R16" s="105"/>
      <c r="S16" s="106"/>
      <c r="T16" s="146">
        <v>0</v>
      </c>
      <c r="U16" s="105"/>
      <c r="V16" s="106"/>
      <c r="W16" s="146">
        <v>0</v>
      </c>
      <c r="X16" s="105"/>
      <c r="Y16" s="106"/>
      <c r="Z16" s="146">
        <v>0</v>
      </c>
      <c r="AA16" s="106"/>
      <c r="AB16" s="106"/>
      <c r="AC16" s="106">
        <v>0</v>
      </c>
      <c r="AD16" s="105">
        <v>0</v>
      </c>
      <c r="AE16" s="106">
        <v>0</v>
      </c>
      <c r="AF16" s="146">
        <v>0</v>
      </c>
    </row>
    <row r="17" spans="1:32" s="107" customFormat="1" ht="30.2" customHeight="1" x14ac:dyDescent="0.25">
      <c r="A17" s="129" t="s">
        <v>9</v>
      </c>
      <c r="B17" s="130">
        <v>2998</v>
      </c>
      <c r="C17" s="130">
        <v>200</v>
      </c>
      <c r="D17" s="131">
        <v>3198</v>
      </c>
      <c r="E17" s="132"/>
      <c r="F17" s="130" t="s">
        <v>61</v>
      </c>
      <c r="G17" s="130">
        <v>2398</v>
      </c>
      <c r="H17" s="130">
        <v>2398</v>
      </c>
      <c r="I17" s="130" t="s">
        <v>62</v>
      </c>
      <c r="J17" s="133">
        <v>800</v>
      </c>
      <c r="K17" s="101">
        <v>800</v>
      </c>
      <c r="L17" s="102">
        <v>3198</v>
      </c>
      <c r="M17" s="103">
        <v>3198</v>
      </c>
      <c r="N17" s="104">
        <v>0</v>
      </c>
      <c r="O17" s="105"/>
      <c r="P17" s="106"/>
      <c r="Q17" s="146">
        <v>0</v>
      </c>
      <c r="R17" s="105"/>
      <c r="S17" s="106"/>
      <c r="T17" s="146">
        <v>0</v>
      </c>
      <c r="U17" s="105"/>
      <c r="V17" s="106"/>
      <c r="W17" s="146">
        <v>0</v>
      </c>
      <c r="X17" s="105"/>
      <c r="Y17" s="106"/>
      <c r="Z17" s="146">
        <v>0</v>
      </c>
      <c r="AA17" s="106"/>
      <c r="AB17" s="106"/>
      <c r="AC17" s="106">
        <v>0</v>
      </c>
      <c r="AD17" s="105">
        <v>0</v>
      </c>
      <c r="AE17" s="106">
        <v>0</v>
      </c>
      <c r="AF17" s="146">
        <v>0</v>
      </c>
    </row>
    <row r="18" spans="1:32" s="107" customFormat="1" ht="30.2" customHeight="1" x14ac:dyDescent="0.25">
      <c r="A18" s="129" t="s">
        <v>10</v>
      </c>
      <c r="B18" s="130">
        <v>8972</v>
      </c>
      <c r="C18" s="130">
        <v>2165</v>
      </c>
      <c r="D18" s="131">
        <v>11137</v>
      </c>
      <c r="E18" s="132"/>
      <c r="F18" s="130" t="s">
        <v>63</v>
      </c>
      <c r="G18" s="130">
        <v>7369</v>
      </c>
      <c r="H18" s="130">
        <v>7369</v>
      </c>
      <c r="I18" s="130" t="s">
        <v>64</v>
      </c>
      <c r="J18" s="133">
        <v>3768</v>
      </c>
      <c r="K18" s="101">
        <v>3768</v>
      </c>
      <c r="L18" s="102">
        <v>11137</v>
      </c>
      <c r="M18" s="103">
        <v>11137</v>
      </c>
      <c r="N18" s="104">
        <v>0</v>
      </c>
      <c r="O18" s="105"/>
      <c r="P18" s="106"/>
      <c r="Q18" s="146">
        <v>0</v>
      </c>
      <c r="R18" s="105"/>
      <c r="S18" s="106"/>
      <c r="T18" s="146">
        <v>0</v>
      </c>
      <c r="U18" s="105"/>
      <c r="V18" s="106"/>
      <c r="W18" s="146">
        <v>0</v>
      </c>
      <c r="X18" s="105"/>
      <c r="Y18" s="106"/>
      <c r="Z18" s="146">
        <v>0</v>
      </c>
      <c r="AA18" s="106"/>
      <c r="AB18" s="106"/>
      <c r="AC18" s="106">
        <v>0</v>
      </c>
      <c r="AD18" s="105">
        <v>0</v>
      </c>
      <c r="AE18" s="106">
        <v>0</v>
      </c>
      <c r="AF18" s="146">
        <v>0</v>
      </c>
    </row>
    <row r="19" spans="1:32" s="107" customFormat="1" ht="30.2" customHeight="1" x14ac:dyDescent="0.25">
      <c r="A19" s="129" t="s">
        <v>11</v>
      </c>
      <c r="B19" s="130">
        <v>4145</v>
      </c>
      <c r="C19" s="130">
        <v>138</v>
      </c>
      <c r="D19" s="131">
        <v>4283</v>
      </c>
      <c r="E19" s="132"/>
      <c r="F19" s="130" t="s">
        <v>65</v>
      </c>
      <c r="G19" s="130">
        <v>3483</v>
      </c>
      <c r="H19" s="130">
        <v>3483</v>
      </c>
      <c r="I19" s="130" t="s">
        <v>66</v>
      </c>
      <c r="J19" s="133">
        <v>800</v>
      </c>
      <c r="K19" s="101">
        <v>800</v>
      </c>
      <c r="L19" s="102">
        <v>4283</v>
      </c>
      <c r="M19" s="103">
        <v>4283</v>
      </c>
      <c r="N19" s="104">
        <v>0</v>
      </c>
      <c r="O19" s="105"/>
      <c r="P19" s="106"/>
      <c r="Q19" s="146">
        <v>0</v>
      </c>
      <c r="R19" s="105"/>
      <c r="S19" s="106"/>
      <c r="T19" s="146">
        <v>0</v>
      </c>
      <c r="U19" s="105"/>
      <c r="V19" s="106"/>
      <c r="W19" s="146">
        <v>0</v>
      </c>
      <c r="X19" s="105"/>
      <c r="Y19" s="106"/>
      <c r="Z19" s="146">
        <v>0</v>
      </c>
      <c r="AA19" s="106"/>
      <c r="AB19" s="106"/>
      <c r="AC19" s="106">
        <v>0</v>
      </c>
      <c r="AD19" s="105">
        <v>0</v>
      </c>
      <c r="AE19" s="106">
        <v>0</v>
      </c>
      <c r="AF19" s="146">
        <v>0</v>
      </c>
    </row>
    <row r="20" spans="1:32" s="107" customFormat="1" ht="30.2" customHeight="1" x14ac:dyDescent="0.25">
      <c r="A20" s="129" t="s">
        <v>12</v>
      </c>
      <c r="B20" s="130">
        <v>4180</v>
      </c>
      <c r="C20" s="130">
        <v>400</v>
      </c>
      <c r="D20" s="131">
        <v>4580</v>
      </c>
      <c r="E20" s="132"/>
      <c r="F20" s="130" t="s">
        <v>67</v>
      </c>
      <c r="G20" s="130">
        <v>3386</v>
      </c>
      <c r="H20" s="130">
        <v>3386</v>
      </c>
      <c r="I20" s="130" t="s">
        <v>68</v>
      </c>
      <c r="J20" s="133">
        <v>1194</v>
      </c>
      <c r="K20" s="101">
        <v>1194</v>
      </c>
      <c r="L20" s="102">
        <v>4580</v>
      </c>
      <c r="M20" s="103">
        <v>4580</v>
      </c>
      <c r="N20" s="104">
        <v>0</v>
      </c>
      <c r="O20" s="105"/>
      <c r="P20" s="106"/>
      <c r="Q20" s="146">
        <v>0</v>
      </c>
      <c r="R20" s="105"/>
      <c r="S20" s="106"/>
      <c r="T20" s="146">
        <v>0</v>
      </c>
      <c r="U20" s="105"/>
      <c r="V20" s="106"/>
      <c r="W20" s="146">
        <v>0</v>
      </c>
      <c r="X20" s="105"/>
      <c r="Y20" s="106"/>
      <c r="Z20" s="146">
        <v>0</v>
      </c>
      <c r="AA20" s="106"/>
      <c r="AB20" s="106"/>
      <c r="AC20" s="106">
        <v>0</v>
      </c>
      <c r="AD20" s="105">
        <v>0</v>
      </c>
      <c r="AE20" s="106">
        <v>0</v>
      </c>
      <c r="AF20" s="146">
        <v>0</v>
      </c>
    </row>
    <row r="21" spans="1:32" s="107" customFormat="1" ht="30.2" customHeight="1" x14ac:dyDescent="0.25">
      <c r="A21" s="129" t="s">
        <v>13</v>
      </c>
      <c r="B21" s="130">
        <v>5787</v>
      </c>
      <c r="C21" s="130">
        <v>968</v>
      </c>
      <c r="D21" s="131">
        <v>6755</v>
      </c>
      <c r="E21" s="132"/>
      <c r="F21" s="130" t="s">
        <v>69</v>
      </c>
      <c r="G21" s="130">
        <v>4791</v>
      </c>
      <c r="H21" s="130">
        <v>4791</v>
      </c>
      <c r="I21" s="130" t="s">
        <v>70</v>
      </c>
      <c r="J21" s="133">
        <v>1964</v>
      </c>
      <c r="K21" s="101">
        <v>1964</v>
      </c>
      <c r="L21" s="102">
        <v>6755</v>
      </c>
      <c r="M21" s="103">
        <v>6755</v>
      </c>
      <c r="N21" s="104">
        <v>0</v>
      </c>
      <c r="O21" s="105"/>
      <c r="P21" s="106"/>
      <c r="Q21" s="146">
        <v>0</v>
      </c>
      <c r="R21" s="105"/>
      <c r="S21" s="106"/>
      <c r="T21" s="146">
        <v>0</v>
      </c>
      <c r="U21" s="105"/>
      <c r="V21" s="106"/>
      <c r="W21" s="146">
        <v>0</v>
      </c>
      <c r="X21" s="105"/>
      <c r="Y21" s="106"/>
      <c r="Z21" s="146">
        <v>0</v>
      </c>
      <c r="AA21" s="106"/>
      <c r="AB21" s="106"/>
      <c r="AC21" s="106">
        <v>0</v>
      </c>
      <c r="AD21" s="105">
        <v>0</v>
      </c>
      <c r="AE21" s="106">
        <v>0</v>
      </c>
      <c r="AF21" s="146">
        <v>0</v>
      </c>
    </row>
    <row r="22" spans="1:32" s="107" customFormat="1" ht="30.2" customHeight="1" x14ac:dyDescent="0.25">
      <c r="A22" s="129" t="s">
        <v>14</v>
      </c>
      <c r="B22" s="130">
        <v>17139</v>
      </c>
      <c r="C22" s="130">
        <v>4797</v>
      </c>
      <c r="D22" s="131">
        <v>21936</v>
      </c>
      <c r="E22" s="132"/>
      <c r="F22" s="130" t="s">
        <v>71</v>
      </c>
      <c r="G22" s="130">
        <v>14342</v>
      </c>
      <c r="H22" s="130">
        <v>14342</v>
      </c>
      <c r="I22" s="130" t="s">
        <v>72</v>
      </c>
      <c r="J22" s="133">
        <v>7824</v>
      </c>
      <c r="K22" s="101">
        <v>7594</v>
      </c>
      <c r="L22" s="102">
        <v>21936</v>
      </c>
      <c r="M22" s="103">
        <v>22166</v>
      </c>
      <c r="N22" s="104">
        <v>230</v>
      </c>
      <c r="O22" s="105"/>
      <c r="P22" s="106"/>
      <c r="Q22" s="146">
        <v>0</v>
      </c>
      <c r="R22" s="105"/>
      <c r="S22" s="106"/>
      <c r="T22" s="146">
        <v>0</v>
      </c>
      <c r="U22" s="105"/>
      <c r="V22" s="106"/>
      <c r="W22" s="146">
        <v>0</v>
      </c>
      <c r="X22" s="105"/>
      <c r="Y22" s="106">
        <v>230</v>
      </c>
      <c r="Z22" s="146">
        <v>230</v>
      </c>
      <c r="AA22" s="106"/>
      <c r="AB22" s="106"/>
      <c r="AC22" s="106">
        <v>0</v>
      </c>
      <c r="AD22" s="105">
        <v>0</v>
      </c>
      <c r="AE22" s="106">
        <v>230</v>
      </c>
      <c r="AF22" s="146">
        <v>230</v>
      </c>
    </row>
    <row r="23" spans="1:32" s="107" customFormat="1" ht="30.2" customHeight="1" x14ac:dyDescent="0.25">
      <c r="A23" s="129" t="s">
        <v>15</v>
      </c>
      <c r="B23" s="130">
        <v>22192</v>
      </c>
      <c r="C23" s="130">
        <v>4406</v>
      </c>
      <c r="D23" s="131">
        <v>26598</v>
      </c>
      <c r="E23" s="132"/>
      <c r="F23" s="130" t="s">
        <v>73</v>
      </c>
      <c r="G23" s="130">
        <v>18180</v>
      </c>
      <c r="H23" s="130">
        <v>18180</v>
      </c>
      <c r="I23" s="130" t="s">
        <v>74</v>
      </c>
      <c r="J23" s="133">
        <v>8518</v>
      </c>
      <c r="K23" s="101">
        <v>8418</v>
      </c>
      <c r="L23" s="102">
        <v>26598</v>
      </c>
      <c r="M23" s="103">
        <v>26698</v>
      </c>
      <c r="N23" s="104">
        <v>100</v>
      </c>
      <c r="O23" s="105"/>
      <c r="P23" s="106">
        <v>100</v>
      </c>
      <c r="Q23" s="146">
        <v>100</v>
      </c>
      <c r="R23" s="105"/>
      <c r="S23" s="106"/>
      <c r="T23" s="146">
        <v>0</v>
      </c>
      <c r="U23" s="105"/>
      <c r="V23" s="106"/>
      <c r="W23" s="146">
        <v>0</v>
      </c>
      <c r="X23" s="105"/>
      <c r="Y23" s="106"/>
      <c r="Z23" s="146">
        <v>0</v>
      </c>
      <c r="AA23" s="106"/>
      <c r="AB23" s="106"/>
      <c r="AC23" s="106">
        <v>0</v>
      </c>
      <c r="AD23" s="105">
        <v>0</v>
      </c>
      <c r="AE23" s="106">
        <v>100</v>
      </c>
      <c r="AF23" s="146">
        <v>100</v>
      </c>
    </row>
    <row r="24" spans="1:32" s="107" customFormat="1" ht="30.2" customHeight="1" x14ac:dyDescent="0.25">
      <c r="A24" s="129" t="s">
        <v>16</v>
      </c>
      <c r="B24" s="130">
        <v>15399</v>
      </c>
      <c r="C24" s="130">
        <v>3400</v>
      </c>
      <c r="D24" s="131">
        <v>18799</v>
      </c>
      <c r="E24" s="132"/>
      <c r="F24" s="130" t="s">
        <v>77</v>
      </c>
      <c r="G24" s="130">
        <v>12999</v>
      </c>
      <c r="H24" s="130">
        <v>12599</v>
      </c>
      <c r="I24" s="130" t="s">
        <v>78</v>
      </c>
      <c r="J24" s="133">
        <v>6200</v>
      </c>
      <c r="K24" s="101">
        <v>6200</v>
      </c>
      <c r="L24" s="102">
        <v>18799</v>
      </c>
      <c r="M24" s="103">
        <v>19199</v>
      </c>
      <c r="N24" s="104">
        <v>400</v>
      </c>
      <c r="O24" s="105"/>
      <c r="P24" s="106"/>
      <c r="Q24" s="146">
        <v>0</v>
      </c>
      <c r="R24" s="105"/>
      <c r="S24" s="106"/>
      <c r="T24" s="146">
        <v>0</v>
      </c>
      <c r="U24" s="105">
        <v>400</v>
      </c>
      <c r="V24" s="106"/>
      <c r="W24" s="146">
        <v>400</v>
      </c>
      <c r="X24" s="105"/>
      <c r="Y24" s="106"/>
      <c r="Z24" s="146">
        <v>0</v>
      </c>
      <c r="AA24" s="106"/>
      <c r="AB24" s="106"/>
      <c r="AC24" s="106">
        <v>0</v>
      </c>
      <c r="AD24" s="105">
        <v>400</v>
      </c>
      <c r="AE24" s="106">
        <v>0</v>
      </c>
      <c r="AF24" s="146">
        <v>400</v>
      </c>
    </row>
    <row r="25" spans="1:32" s="107" customFormat="1" ht="30.2" customHeight="1" x14ac:dyDescent="0.25">
      <c r="A25" s="129" t="s">
        <v>17</v>
      </c>
      <c r="B25" s="130">
        <v>32788</v>
      </c>
      <c r="C25" s="130">
        <v>0</v>
      </c>
      <c r="D25" s="131">
        <v>32788</v>
      </c>
      <c r="E25" s="132"/>
      <c r="F25" s="130" t="s">
        <v>79</v>
      </c>
      <c r="G25" s="130">
        <v>25585</v>
      </c>
      <c r="H25" s="130">
        <v>25585</v>
      </c>
      <c r="I25" s="130" t="s">
        <v>80</v>
      </c>
      <c r="J25" s="133">
        <v>7203</v>
      </c>
      <c r="K25" s="101">
        <v>7203</v>
      </c>
      <c r="L25" s="102">
        <v>32788</v>
      </c>
      <c r="M25" s="103">
        <v>32788</v>
      </c>
      <c r="N25" s="104">
        <v>0</v>
      </c>
      <c r="O25" s="105"/>
      <c r="P25" s="106"/>
      <c r="Q25" s="146">
        <v>0</v>
      </c>
      <c r="R25" s="105"/>
      <c r="S25" s="106"/>
      <c r="T25" s="146">
        <v>0</v>
      </c>
      <c r="U25" s="105"/>
      <c r="V25" s="106"/>
      <c r="W25" s="146">
        <v>0</v>
      </c>
      <c r="X25" s="105"/>
      <c r="Y25" s="106"/>
      <c r="Z25" s="146">
        <v>0</v>
      </c>
      <c r="AA25" s="106"/>
      <c r="AB25" s="106"/>
      <c r="AC25" s="106">
        <v>0</v>
      </c>
      <c r="AD25" s="105">
        <v>0</v>
      </c>
      <c r="AE25" s="106">
        <v>0</v>
      </c>
      <c r="AF25" s="146">
        <v>0</v>
      </c>
    </row>
    <row r="26" spans="1:32" s="107" customFormat="1" ht="30.2" customHeight="1" x14ac:dyDescent="0.25">
      <c r="A26" s="129" t="s">
        <v>18</v>
      </c>
      <c r="B26" s="130">
        <v>200</v>
      </c>
      <c r="C26" s="130">
        <v>0</v>
      </c>
      <c r="D26" s="131">
        <v>200</v>
      </c>
      <c r="E26" s="132"/>
      <c r="F26" s="130" t="s">
        <v>81</v>
      </c>
      <c r="G26" s="130">
        <v>0</v>
      </c>
      <c r="H26" s="130"/>
      <c r="I26" s="130" t="s">
        <v>82</v>
      </c>
      <c r="J26" s="133">
        <v>200</v>
      </c>
      <c r="K26" s="101">
        <v>200</v>
      </c>
      <c r="L26" s="102">
        <v>200</v>
      </c>
      <c r="M26" s="103">
        <v>200</v>
      </c>
      <c r="N26" s="104">
        <v>0</v>
      </c>
      <c r="O26" s="105"/>
      <c r="P26" s="106"/>
      <c r="Q26" s="146">
        <v>0</v>
      </c>
      <c r="R26" s="105"/>
      <c r="S26" s="106"/>
      <c r="T26" s="146">
        <v>0</v>
      </c>
      <c r="U26" s="105"/>
      <c r="V26" s="106"/>
      <c r="W26" s="146">
        <v>0</v>
      </c>
      <c r="X26" s="105"/>
      <c r="Y26" s="106"/>
      <c r="Z26" s="146">
        <v>0</v>
      </c>
      <c r="AA26" s="106"/>
      <c r="AB26" s="106"/>
      <c r="AC26" s="106">
        <v>0</v>
      </c>
      <c r="AD26" s="105">
        <v>0</v>
      </c>
      <c r="AE26" s="106">
        <v>0</v>
      </c>
      <c r="AF26" s="146">
        <v>0</v>
      </c>
    </row>
    <row r="27" spans="1:32" s="107" customFormat="1" ht="30.2" customHeight="1" x14ac:dyDescent="0.25">
      <c r="A27" s="129" t="s">
        <v>19</v>
      </c>
      <c r="B27" s="130">
        <v>3121</v>
      </c>
      <c r="C27" s="130">
        <v>2199</v>
      </c>
      <c r="D27" s="131">
        <v>5320</v>
      </c>
      <c r="E27" s="132"/>
      <c r="F27" s="130" t="s">
        <v>83</v>
      </c>
      <c r="G27" s="130">
        <v>5120</v>
      </c>
      <c r="H27" s="130">
        <v>5120</v>
      </c>
      <c r="I27" s="130" t="s">
        <v>84</v>
      </c>
      <c r="J27" s="133">
        <v>200</v>
      </c>
      <c r="K27" s="101">
        <v>200</v>
      </c>
      <c r="L27" s="102">
        <v>5320</v>
      </c>
      <c r="M27" s="103">
        <v>5320</v>
      </c>
      <c r="N27" s="104">
        <v>0</v>
      </c>
      <c r="O27" s="105"/>
      <c r="P27" s="106"/>
      <c r="Q27" s="146">
        <v>0</v>
      </c>
      <c r="R27" s="105"/>
      <c r="S27" s="106"/>
      <c r="T27" s="146">
        <v>0</v>
      </c>
      <c r="U27" s="105"/>
      <c r="V27" s="106"/>
      <c r="W27" s="146">
        <v>0</v>
      </c>
      <c r="X27" s="105"/>
      <c r="Y27" s="106"/>
      <c r="Z27" s="146">
        <v>0</v>
      </c>
      <c r="AA27" s="106"/>
      <c r="AB27" s="106"/>
      <c r="AC27" s="106">
        <v>0</v>
      </c>
      <c r="AD27" s="105">
        <v>0</v>
      </c>
      <c r="AE27" s="106">
        <v>0</v>
      </c>
      <c r="AF27" s="146">
        <v>0</v>
      </c>
    </row>
    <row r="28" spans="1:32" s="107" customFormat="1" ht="30.2" customHeight="1" x14ac:dyDescent="0.25">
      <c r="A28" s="129" t="s">
        <v>20</v>
      </c>
      <c r="B28" s="130">
        <v>2600</v>
      </c>
      <c r="C28" s="130">
        <v>600</v>
      </c>
      <c r="D28" s="131">
        <v>3200</v>
      </c>
      <c r="E28" s="132"/>
      <c r="F28" s="130" t="s">
        <v>85</v>
      </c>
      <c r="G28" s="130">
        <v>2200</v>
      </c>
      <c r="H28" s="130">
        <v>2200</v>
      </c>
      <c r="I28" s="130" t="s">
        <v>86</v>
      </c>
      <c r="J28" s="133">
        <v>1000</v>
      </c>
      <c r="K28" s="101">
        <v>1000</v>
      </c>
      <c r="L28" s="102">
        <v>3200</v>
      </c>
      <c r="M28" s="103">
        <v>3200</v>
      </c>
      <c r="N28" s="104">
        <v>0</v>
      </c>
      <c r="O28" s="105"/>
      <c r="P28" s="106"/>
      <c r="Q28" s="146">
        <v>0</v>
      </c>
      <c r="R28" s="105"/>
      <c r="S28" s="106"/>
      <c r="T28" s="146">
        <v>0</v>
      </c>
      <c r="U28" s="105"/>
      <c r="V28" s="106"/>
      <c r="W28" s="146">
        <v>0</v>
      </c>
      <c r="X28" s="105"/>
      <c r="Y28" s="106"/>
      <c r="Z28" s="146">
        <v>0</v>
      </c>
      <c r="AA28" s="106"/>
      <c r="AB28" s="106"/>
      <c r="AC28" s="106">
        <v>0</v>
      </c>
      <c r="AD28" s="105">
        <v>0</v>
      </c>
      <c r="AE28" s="106">
        <v>0</v>
      </c>
      <c r="AF28" s="146">
        <v>0</v>
      </c>
    </row>
    <row r="29" spans="1:32" s="107" customFormat="1" ht="30.2" customHeight="1" x14ac:dyDescent="0.25">
      <c r="A29" s="170" t="s">
        <v>21</v>
      </c>
      <c r="B29" s="167">
        <v>52706</v>
      </c>
      <c r="C29" s="167">
        <v>11199</v>
      </c>
      <c r="D29" s="168">
        <v>63905</v>
      </c>
      <c r="E29" s="132"/>
      <c r="F29" s="130" t="s">
        <v>87</v>
      </c>
      <c r="G29" s="130">
        <v>36535</v>
      </c>
      <c r="H29" s="130">
        <v>36535</v>
      </c>
      <c r="I29" s="130" t="s">
        <v>88</v>
      </c>
      <c r="J29" s="133">
        <v>18379</v>
      </c>
      <c r="K29" s="101">
        <v>17979</v>
      </c>
      <c r="L29" s="166">
        <v>63905</v>
      </c>
      <c r="M29" s="169">
        <v>64305</v>
      </c>
      <c r="N29" s="165">
        <v>400</v>
      </c>
      <c r="O29" s="105"/>
      <c r="P29" s="106"/>
      <c r="Q29" s="146">
        <v>0</v>
      </c>
      <c r="R29" s="105"/>
      <c r="S29" s="106"/>
      <c r="T29" s="146">
        <v>0</v>
      </c>
      <c r="U29" s="105"/>
      <c r="V29" s="106"/>
      <c r="W29" s="146">
        <v>0</v>
      </c>
      <c r="X29" s="105"/>
      <c r="Y29" s="106">
        <v>200</v>
      </c>
      <c r="Z29" s="146">
        <v>200</v>
      </c>
      <c r="AA29" s="106"/>
      <c r="AB29" s="106">
        <v>200</v>
      </c>
      <c r="AC29" s="106">
        <v>200</v>
      </c>
      <c r="AD29" s="105">
        <v>0</v>
      </c>
      <c r="AE29" s="106">
        <v>400</v>
      </c>
      <c r="AF29" s="146">
        <v>400</v>
      </c>
    </row>
    <row r="30" spans="1:32" s="107" customFormat="1" ht="30.2" customHeight="1" x14ac:dyDescent="0.25">
      <c r="A30" s="170"/>
      <c r="B30" s="167"/>
      <c r="C30" s="167"/>
      <c r="D30" s="168"/>
      <c r="E30" s="132"/>
      <c r="F30" s="130" t="s">
        <v>53</v>
      </c>
      <c r="G30" s="130">
        <v>800</v>
      </c>
      <c r="H30" s="130">
        <v>800</v>
      </c>
      <c r="I30" s="130" t="s">
        <v>54</v>
      </c>
      <c r="J30" s="133">
        <v>0</v>
      </c>
      <c r="K30" s="101">
        <v>0</v>
      </c>
      <c r="L30" s="166"/>
      <c r="M30" s="169"/>
      <c r="N30" s="165"/>
      <c r="O30" s="105"/>
      <c r="P30" s="106"/>
      <c r="Q30" s="146">
        <v>0</v>
      </c>
      <c r="R30" s="105"/>
      <c r="S30" s="106"/>
      <c r="T30" s="146">
        <v>0</v>
      </c>
      <c r="U30" s="105"/>
      <c r="V30" s="106"/>
      <c r="W30" s="146">
        <v>0</v>
      </c>
      <c r="X30" s="105"/>
      <c r="Y30" s="106"/>
      <c r="Z30" s="146">
        <v>0</v>
      </c>
      <c r="AA30" s="106"/>
      <c r="AB30" s="106"/>
      <c r="AC30" s="106">
        <v>0</v>
      </c>
      <c r="AD30" s="105">
        <v>0</v>
      </c>
      <c r="AE30" s="106">
        <v>0</v>
      </c>
      <c r="AF30" s="146">
        <v>0</v>
      </c>
    </row>
    <row r="31" spans="1:32" s="107" customFormat="1" ht="30.2" customHeight="1" x14ac:dyDescent="0.25">
      <c r="A31" s="170"/>
      <c r="B31" s="167"/>
      <c r="C31" s="167"/>
      <c r="D31" s="168"/>
      <c r="E31" s="132"/>
      <c r="F31" s="130" t="s">
        <v>99</v>
      </c>
      <c r="G31" s="130">
        <v>6200</v>
      </c>
      <c r="H31" s="130">
        <v>6200</v>
      </c>
      <c r="I31" s="130" t="s">
        <v>100</v>
      </c>
      <c r="J31" s="133">
        <v>1999</v>
      </c>
      <c r="K31" s="101">
        <v>1999</v>
      </c>
      <c r="L31" s="166"/>
      <c r="M31" s="169"/>
      <c r="N31" s="165"/>
      <c r="O31" s="105"/>
      <c r="P31" s="106"/>
      <c r="Q31" s="146">
        <v>0</v>
      </c>
      <c r="R31" s="105"/>
      <c r="S31" s="106"/>
      <c r="T31" s="146">
        <v>0</v>
      </c>
      <c r="U31" s="105"/>
      <c r="V31" s="106"/>
      <c r="W31" s="146">
        <v>0</v>
      </c>
      <c r="X31" s="105"/>
      <c r="Y31" s="106"/>
      <c r="Z31" s="146">
        <v>0</v>
      </c>
      <c r="AA31" s="106"/>
      <c r="AB31" s="106"/>
      <c r="AC31" s="106">
        <v>0</v>
      </c>
      <c r="AD31" s="105">
        <v>0</v>
      </c>
      <c r="AE31" s="106">
        <v>0</v>
      </c>
      <c r="AF31" s="146">
        <v>0</v>
      </c>
    </row>
    <row r="32" spans="1:32" s="107" customFormat="1" ht="30.2" customHeight="1" x14ac:dyDescent="0.25">
      <c r="A32" s="170"/>
      <c r="B32" s="167"/>
      <c r="C32" s="167"/>
      <c r="D32" s="168"/>
      <c r="E32" s="132"/>
      <c r="F32" s="130" t="s">
        <v>89</v>
      </c>
      <c r="G32" s="130">
        <v>200</v>
      </c>
      <c r="H32" s="130">
        <v>200</v>
      </c>
      <c r="I32" s="130" t="s">
        <v>90</v>
      </c>
      <c r="J32" s="133">
        <v>192</v>
      </c>
      <c r="K32" s="101">
        <v>192</v>
      </c>
      <c r="L32" s="166"/>
      <c r="M32" s="169"/>
      <c r="N32" s="165"/>
      <c r="O32" s="105"/>
      <c r="P32" s="106"/>
      <c r="Q32" s="146">
        <v>0</v>
      </c>
      <c r="R32" s="105"/>
      <c r="S32" s="106"/>
      <c r="T32" s="146">
        <v>0</v>
      </c>
      <c r="U32" s="105"/>
      <c r="V32" s="106"/>
      <c r="W32" s="146">
        <v>0</v>
      </c>
      <c r="X32" s="105"/>
      <c r="Y32" s="106"/>
      <c r="Z32" s="146">
        <v>0</v>
      </c>
      <c r="AA32" s="106"/>
      <c r="AB32" s="106"/>
      <c r="AC32" s="106">
        <v>0</v>
      </c>
      <c r="AD32" s="105">
        <v>0</v>
      </c>
      <c r="AE32" s="106">
        <v>0</v>
      </c>
      <c r="AF32" s="146">
        <v>0</v>
      </c>
    </row>
    <row r="33" spans="1:32" s="107" customFormat="1" ht="30.2" customHeight="1" x14ac:dyDescent="0.25">
      <c r="A33" s="129" t="s">
        <v>22</v>
      </c>
      <c r="B33" s="130">
        <v>0</v>
      </c>
      <c r="C33" s="130">
        <v>2392</v>
      </c>
      <c r="D33" s="131">
        <v>2392</v>
      </c>
      <c r="E33" s="132"/>
      <c r="F33" s="130"/>
      <c r="G33" s="130">
        <v>0</v>
      </c>
      <c r="H33" s="130"/>
      <c r="I33" s="130" t="s">
        <v>96</v>
      </c>
      <c r="J33" s="133">
        <v>2574</v>
      </c>
      <c r="K33" s="101">
        <v>2392</v>
      </c>
      <c r="L33" s="102">
        <v>2392</v>
      </c>
      <c r="M33" s="103">
        <v>2574</v>
      </c>
      <c r="N33" s="104">
        <v>182</v>
      </c>
      <c r="O33" s="105"/>
      <c r="P33" s="106"/>
      <c r="Q33" s="146">
        <v>0</v>
      </c>
      <c r="R33" s="105"/>
      <c r="S33" s="106">
        <v>182</v>
      </c>
      <c r="T33" s="146">
        <v>182</v>
      </c>
      <c r="U33" s="105"/>
      <c r="V33" s="106"/>
      <c r="W33" s="146">
        <v>0</v>
      </c>
      <c r="X33" s="105"/>
      <c r="Y33" s="106"/>
      <c r="Z33" s="146">
        <v>0</v>
      </c>
      <c r="AA33" s="106"/>
      <c r="AB33" s="106"/>
      <c r="AC33" s="106">
        <v>0</v>
      </c>
      <c r="AD33" s="105">
        <v>0</v>
      </c>
      <c r="AE33" s="106">
        <v>182</v>
      </c>
      <c r="AF33" s="146">
        <v>182</v>
      </c>
    </row>
    <row r="34" spans="1:32" s="107" customFormat="1" ht="30.2" customHeight="1" x14ac:dyDescent="0.25">
      <c r="A34" s="170" t="s">
        <v>23</v>
      </c>
      <c r="B34" s="167">
        <v>6137</v>
      </c>
      <c r="C34" s="167">
        <v>2838</v>
      </c>
      <c r="D34" s="168">
        <v>8975</v>
      </c>
      <c r="E34" s="132"/>
      <c r="F34" s="130" t="s">
        <v>92</v>
      </c>
      <c r="G34" s="130">
        <v>4155</v>
      </c>
      <c r="H34" s="130">
        <v>4155</v>
      </c>
      <c r="I34" s="130" t="s">
        <v>93</v>
      </c>
      <c r="J34" s="133">
        <v>3720</v>
      </c>
      <c r="K34" s="101">
        <v>3420</v>
      </c>
      <c r="L34" s="166">
        <v>8975</v>
      </c>
      <c r="M34" s="169">
        <v>9275</v>
      </c>
      <c r="N34" s="165">
        <v>300</v>
      </c>
      <c r="O34" s="105"/>
      <c r="P34" s="106"/>
      <c r="Q34" s="146">
        <v>0</v>
      </c>
      <c r="R34" s="105"/>
      <c r="S34" s="106">
        <v>100</v>
      </c>
      <c r="T34" s="146">
        <v>100</v>
      </c>
      <c r="U34" s="105"/>
      <c r="V34" s="106"/>
      <c r="W34" s="146">
        <v>0</v>
      </c>
      <c r="X34" s="105"/>
      <c r="Y34" s="106"/>
      <c r="Z34" s="146">
        <v>0</v>
      </c>
      <c r="AA34" s="106"/>
      <c r="AB34" s="106">
        <v>200</v>
      </c>
      <c r="AC34" s="106">
        <v>200</v>
      </c>
      <c r="AD34" s="105">
        <v>0</v>
      </c>
      <c r="AE34" s="106">
        <v>300</v>
      </c>
      <c r="AF34" s="146">
        <v>300</v>
      </c>
    </row>
    <row r="35" spans="1:32" s="107" customFormat="1" ht="30.2" customHeight="1" x14ac:dyDescent="0.25">
      <c r="A35" s="170"/>
      <c r="B35" s="167"/>
      <c r="C35" s="167"/>
      <c r="D35" s="168"/>
      <c r="E35" s="132"/>
      <c r="F35" s="130" t="s">
        <v>94</v>
      </c>
      <c r="G35" s="130">
        <v>1200</v>
      </c>
      <c r="H35" s="130">
        <v>1200</v>
      </c>
      <c r="I35" s="130" t="s">
        <v>95</v>
      </c>
      <c r="J35" s="133">
        <v>200</v>
      </c>
      <c r="K35" s="101">
        <v>200</v>
      </c>
      <c r="L35" s="166"/>
      <c r="M35" s="169"/>
      <c r="N35" s="165"/>
      <c r="O35" s="105"/>
      <c r="P35" s="106"/>
      <c r="Q35" s="146">
        <v>0</v>
      </c>
      <c r="R35" s="105"/>
      <c r="S35" s="106"/>
      <c r="T35" s="146">
        <v>0</v>
      </c>
      <c r="U35" s="105"/>
      <c r="V35" s="106"/>
      <c r="W35" s="146">
        <v>0</v>
      </c>
      <c r="X35" s="105"/>
      <c r="Y35" s="106"/>
      <c r="Z35" s="146">
        <v>0</v>
      </c>
      <c r="AA35" s="106"/>
      <c r="AB35" s="106"/>
      <c r="AC35" s="106">
        <v>0</v>
      </c>
      <c r="AD35" s="105">
        <v>0</v>
      </c>
      <c r="AE35" s="106">
        <v>0</v>
      </c>
      <c r="AF35" s="146">
        <v>0</v>
      </c>
    </row>
    <row r="36" spans="1:32" s="107" customFormat="1" ht="30.2" customHeight="1" x14ac:dyDescent="0.25">
      <c r="A36" s="129" t="s">
        <v>32</v>
      </c>
      <c r="B36" s="130">
        <v>4400</v>
      </c>
      <c r="C36" s="130">
        <v>2067</v>
      </c>
      <c r="D36" s="131">
        <v>6467</v>
      </c>
      <c r="E36" s="132"/>
      <c r="F36" s="130" t="s">
        <v>32</v>
      </c>
      <c r="G36" s="130">
        <v>4400</v>
      </c>
      <c r="H36" s="130">
        <v>4400</v>
      </c>
      <c r="I36" s="130" t="s">
        <v>91</v>
      </c>
      <c r="J36" s="133">
        <v>2391</v>
      </c>
      <c r="K36" s="101">
        <v>2067</v>
      </c>
      <c r="L36" s="102">
        <v>6467</v>
      </c>
      <c r="M36" s="103">
        <v>6791</v>
      </c>
      <c r="N36" s="104">
        <v>324</v>
      </c>
      <c r="O36" s="105"/>
      <c r="P36" s="106">
        <v>164</v>
      </c>
      <c r="Q36" s="146">
        <v>164</v>
      </c>
      <c r="R36" s="105"/>
      <c r="S36" s="106"/>
      <c r="T36" s="146">
        <v>0</v>
      </c>
      <c r="U36" s="105"/>
      <c r="V36" s="106">
        <v>160</v>
      </c>
      <c r="W36" s="146">
        <v>160</v>
      </c>
      <c r="X36" s="105"/>
      <c r="Y36" s="106"/>
      <c r="Z36" s="146">
        <v>0</v>
      </c>
      <c r="AA36" s="106"/>
      <c r="AB36" s="106"/>
      <c r="AC36" s="106">
        <v>0</v>
      </c>
      <c r="AD36" s="105">
        <v>0</v>
      </c>
      <c r="AE36" s="106">
        <v>324</v>
      </c>
      <c r="AF36" s="146">
        <v>324</v>
      </c>
    </row>
    <row r="37" spans="1:32" s="107" customFormat="1" ht="30.2" customHeight="1" x14ac:dyDescent="0.25">
      <c r="A37" s="129" t="s">
        <v>24</v>
      </c>
      <c r="B37" s="130">
        <v>5359</v>
      </c>
      <c r="C37" s="130">
        <v>1394</v>
      </c>
      <c r="D37" s="131">
        <v>6753</v>
      </c>
      <c r="E37" s="132"/>
      <c r="F37" s="130" t="s">
        <v>97</v>
      </c>
      <c r="G37" s="130">
        <v>5359</v>
      </c>
      <c r="H37" s="130">
        <v>5359</v>
      </c>
      <c r="I37" s="130" t="s">
        <v>98</v>
      </c>
      <c r="J37" s="133">
        <v>1394</v>
      </c>
      <c r="K37" s="101">
        <v>1394</v>
      </c>
      <c r="L37" s="102">
        <v>6753</v>
      </c>
      <c r="M37" s="103">
        <v>6753</v>
      </c>
      <c r="N37" s="104">
        <v>0</v>
      </c>
      <c r="O37" s="105"/>
      <c r="P37" s="106"/>
      <c r="Q37" s="146">
        <v>0</v>
      </c>
      <c r="R37" s="105"/>
      <c r="S37" s="106"/>
      <c r="T37" s="146">
        <v>0</v>
      </c>
      <c r="U37" s="105"/>
      <c r="V37" s="106"/>
      <c r="W37" s="146">
        <v>0</v>
      </c>
      <c r="X37" s="105"/>
      <c r="Y37" s="106"/>
      <c r="Z37" s="146">
        <v>0</v>
      </c>
      <c r="AA37" s="106"/>
      <c r="AB37" s="106"/>
      <c r="AC37" s="106">
        <v>0</v>
      </c>
      <c r="AD37" s="105">
        <v>0</v>
      </c>
      <c r="AE37" s="106">
        <v>0</v>
      </c>
      <c r="AF37" s="146">
        <v>0</v>
      </c>
    </row>
    <row r="38" spans="1:32" s="107" customFormat="1" ht="30.2" customHeight="1" x14ac:dyDescent="0.25">
      <c r="A38" s="129" t="s">
        <v>38</v>
      </c>
      <c r="B38" s="130">
        <v>79323</v>
      </c>
      <c r="C38" s="130">
        <v>600</v>
      </c>
      <c r="D38" s="131">
        <v>79923</v>
      </c>
      <c r="E38" s="132"/>
      <c r="F38" s="130" t="s">
        <v>107</v>
      </c>
      <c r="G38" s="130">
        <v>64522</v>
      </c>
      <c r="H38" s="130">
        <v>64522</v>
      </c>
      <c r="I38" s="130" t="s">
        <v>108</v>
      </c>
      <c r="J38" s="133">
        <v>15401</v>
      </c>
      <c r="K38" s="101">
        <v>15401</v>
      </c>
      <c r="L38" s="102">
        <v>79923</v>
      </c>
      <c r="M38" s="103">
        <v>79923</v>
      </c>
      <c r="N38" s="104">
        <v>0</v>
      </c>
      <c r="O38" s="105"/>
      <c r="P38" s="106"/>
      <c r="Q38" s="146">
        <v>0</v>
      </c>
      <c r="R38" s="105"/>
      <c r="S38" s="106"/>
      <c r="T38" s="146">
        <v>0</v>
      </c>
      <c r="U38" s="105"/>
      <c r="V38" s="106"/>
      <c r="W38" s="146">
        <v>0</v>
      </c>
      <c r="X38" s="105"/>
      <c r="Y38" s="106"/>
      <c r="Z38" s="146">
        <v>0</v>
      </c>
      <c r="AA38" s="106"/>
      <c r="AB38" s="106"/>
      <c r="AC38" s="106">
        <v>0</v>
      </c>
      <c r="AD38" s="105">
        <v>0</v>
      </c>
      <c r="AE38" s="106">
        <v>0</v>
      </c>
      <c r="AF38" s="146">
        <v>0</v>
      </c>
    </row>
    <row r="39" spans="1:32" s="107" customFormat="1" ht="30.2" customHeight="1" x14ac:dyDescent="0.25">
      <c r="A39" s="129" t="s">
        <v>25</v>
      </c>
      <c r="B39" s="130">
        <v>2571</v>
      </c>
      <c r="C39" s="130">
        <v>0</v>
      </c>
      <c r="D39" s="131">
        <v>2571</v>
      </c>
      <c r="E39" s="132"/>
      <c r="F39" s="130" t="s">
        <v>101</v>
      </c>
      <c r="G39" s="130">
        <v>2191</v>
      </c>
      <c r="H39" s="130">
        <v>2191</v>
      </c>
      <c r="I39" s="130" t="s">
        <v>102</v>
      </c>
      <c r="J39" s="133">
        <v>380</v>
      </c>
      <c r="K39" s="101">
        <v>380</v>
      </c>
      <c r="L39" s="102">
        <v>2571</v>
      </c>
      <c r="M39" s="103">
        <v>2571</v>
      </c>
      <c r="N39" s="104">
        <v>0</v>
      </c>
      <c r="O39" s="105"/>
      <c r="P39" s="106"/>
      <c r="Q39" s="146">
        <v>0</v>
      </c>
      <c r="R39" s="105"/>
      <c r="S39" s="106"/>
      <c r="T39" s="146">
        <v>0</v>
      </c>
      <c r="U39" s="105"/>
      <c r="V39" s="106"/>
      <c r="W39" s="146">
        <v>0</v>
      </c>
      <c r="X39" s="105"/>
      <c r="Y39" s="106"/>
      <c r="Z39" s="146">
        <v>0</v>
      </c>
      <c r="AA39" s="106"/>
      <c r="AB39" s="106"/>
      <c r="AC39" s="106">
        <v>0</v>
      </c>
      <c r="AD39" s="105">
        <v>0</v>
      </c>
      <c r="AE39" s="106">
        <v>0</v>
      </c>
      <c r="AF39" s="146">
        <v>0</v>
      </c>
    </row>
    <row r="40" spans="1:32" s="107" customFormat="1" ht="30.2" customHeight="1" x14ac:dyDescent="0.25">
      <c r="A40" s="129" t="s">
        <v>26</v>
      </c>
      <c r="B40" s="130">
        <v>16515</v>
      </c>
      <c r="C40" s="130">
        <v>0</v>
      </c>
      <c r="D40" s="131">
        <v>16515</v>
      </c>
      <c r="E40" s="132"/>
      <c r="F40" s="130" t="s">
        <v>103</v>
      </c>
      <c r="G40" s="130">
        <v>13796</v>
      </c>
      <c r="H40" s="130">
        <v>13796</v>
      </c>
      <c r="I40" s="130" t="s">
        <v>104</v>
      </c>
      <c r="J40" s="133">
        <v>2719</v>
      </c>
      <c r="K40" s="101">
        <v>2719</v>
      </c>
      <c r="L40" s="102">
        <v>16515</v>
      </c>
      <c r="M40" s="103">
        <v>16515</v>
      </c>
      <c r="N40" s="104">
        <v>0</v>
      </c>
      <c r="O40" s="105"/>
      <c r="P40" s="106"/>
      <c r="Q40" s="146">
        <v>0</v>
      </c>
      <c r="R40" s="105"/>
      <c r="S40" s="106"/>
      <c r="T40" s="146">
        <v>0</v>
      </c>
      <c r="U40" s="105"/>
      <c r="V40" s="106"/>
      <c r="W40" s="146">
        <v>0</v>
      </c>
      <c r="X40" s="105"/>
      <c r="Y40" s="106"/>
      <c r="Z40" s="146">
        <v>0</v>
      </c>
      <c r="AA40" s="106"/>
      <c r="AB40" s="106"/>
      <c r="AC40" s="106">
        <v>0</v>
      </c>
      <c r="AD40" s="105">
        <v>0</v>
      </c>
      <c r="AE40" s="106">
        <v>0</v>
      </c>
      <c r="AF40" s="146">
        <v>0</v>
      </c>
    </row>
    <row r="41" spans="1:32" s="107" customFormat="1" ht="30.2" customHeight="1" x14ac:dyDescent="0.25">
      <c r="A41" s="129" t="s">
        <v>27</v>
      </c>
      <c r="B41" s="130">
        <v>1592</v>
      </c>
      <c r="C41" s="130">
        <v>0</v>
      </c>
      <c r="D41" s="131">
        <v>1592</v>
      </c>
      <c r="E41" s="132"/>
      <c r="F41" s="130" t="s">
        <v>105</v>
      </c>
      <c r="G41" s="130">
        <v>1592</v>
      </c>
      <c r="H41" s="130">
        <v>1592</v>
      </c>
      <c r="I41" s="130" t="s">
        <v>106</v>
      </c>
      <c r="J41" s="133">
        <v>0</v>
      </c>
      <c r="K41" s="101"/>
      <c r="L41" s="102">
        <v>1592</v>
      </c>
      <c r="M41" s="103">
        <v>1592</v>
      </c>
      <c r="N41" s="104">
        <v>0</v>
      </c>
      <c r="O41" s="105"/>
      <c r="P41" s="106"/>
      <c r="Q41" s="146">
        <v>0</v>
      </c>
      <c r="R41" s="105"/>
      <c r="S41" s="106"/>
      <c r="T41" s="146">
        <v>0</v>
      </c>
      <c r="U41" s="105"/>
      <c r="V41" s="106"/>
      <c r="W41" s="146">
        <v>0</v>
      </c>
      <c r="X41" s="105"/>
      <c r="Y41" s="106"/>
      <c r="Z41" s="146">
        <v>0</v>
      </c>
      <c r="AA41" s="106"/>
      <c r="AB41" s="106"/>
      <c r="AC41" s="106">
        <v>0</v>
      </c>
      <c r="AD41" s="105">
        <v>0</v>
      </c>
      <c r="AE41" s="106">
        <v>0</v>
      </c>
      <c r="AF41" s="146">
        <v>0</v>
      </c>
    </row>
    <row r="42" spans="1:32" s="107" customFormat="1" ht="30.2" customHeight="1" x14ac:dyDescent="0.25">
      <c r="A42" s="129" t="s">
        <v>28</v>
      </c>
      <c r="B42" s="130">
        <v>18645</v>
      </c>
      <c r="C42" s="130">
        <v>0</v>
      </c>
      <c r="D42" s="131">
        <v>18645</v>
      </c>
      <c r="E42" s="132"/>
      <c r="F42" s="130" t="s">
        <v>109</v>
      </c>
      <c r="G42" s="130">
        <v>15848</v>
      </c>
      <c r="H42" s="130">
        <v>15848</v>
      </c>
      <c r="I42" s="130" t="s">
        <v>110</v>
      </c>
      <c r="J42" s="133">
        <v>2797</v>
      </c>
      <c r="K42" s="101">
        <v>2797</v>
      </c>
      <c r="L42" s="102">
        <v>18645</v>
      </c>
      <c r="M42" s="103">
        <v>18645</v>
      </c>
      <c r="N42" s="104">
        <v>0</v>
      </c>
      <c r="O42" s="105"/>
      <c r="P42" s="106"/>
      <c r="Q42" s="146">
        <v>0</v>
      </c>
      <c r="R42" s="105"/>
      <c r="S42" s="106"/>
      <c r="T42" s="146">
        <v>0</v>
      </c>
      <c r="U42" s="105"/>
      <c r="V42" s="106"/>
      <c r="W42" s="146">
        <v>0</v>
      </c>
      <c r="X42" s="105"/>
      <c r="Y42" s="106"/>
      <c r="Z42" s="146">
        <v>0</v>
      </c>
      <c r="AA42" s="106"/>
      <c r="AB42" s="106"/>
      <c r="AC42" s="106">
        <v>0</v>
      </c>
      <c r="AD42" s="105">
        <v>0</v>
      </c>
      <c r="AE42" s="106">
        <v>0</v>
      </c>
      <c r="AF42" s="146">
        <v>0</v>
      </c>
    </row>
    <row r="43" spans="1:32" s="107" customFormat="1" ht="30.2" customHeight="1" x14ac:dyDescent="0.25">
      <c r="A43" s="129" t="s">
        <v>29</v>
      </c>
      <c r="B43" s="130">
        <v>41790</v>
      </c>
      <c r="C43" s="130">
        <v>3400</v>
      </c>
      <c r="D43" s="131">
        <v>45190</v>
      </c>
      <c r="E43" s="132"/>
      <c r="F43" s="130" t="s">
        <v>111</v>
      </c>
      <c r="G43" s="130">
        <v>34590</v>
      </c>
      <c r="H43" s="130">
        <v>34190</v>
      </c>
      <c r="I43" s="130" t="s">
        <v>112</v>
      </c>
      <c r="J43" s="133">
        <v>11600</v>
      </c>
      <c r="K43" s="101">
        <v>11000</v>
      </c>
      <c r="L43" s="102">
        <v>45190</v>
      </c>
      <c r="M43" s="103">
        <v>46190</v>
      </c>
      <c r="N43" s="104">
        <v>1000</v>
      </c>
      <c r="O43" s="105"/>
      <c r="P43" s="106"/>
      <c r="Q43" s="146">
        <v>0</v>
      </c>
      <c r="R43" s="105"/>
      <c r="S43" s="106">
        <v>200</v>
      </c>
      <c r="T43" s="146">
        <v>200</v>
      </c>
      <c r="U43" s="105"/>
      <c r="V43" s="106"/>
      <c r="W43" s="146">
        <v>0</v>
      </c>
      <c r="X43" s="105"/>
      <c r="Y43" s="106">
        <v>400</v>
      </c>
      <c r="Z43" s="146">
        <v>400</v>
      </c>
      <c r="AA43" s="106">
        <v>400</v>
      </c>
      <c r="AB43" s="106"/>
      <c r="AC43" s="106">
        <v>400</v>
      </c>
      <c r="AD43" s="105">
        <v>400</v>
      </c>
      <c r="AE43" s="106">
        <v>600</v>
      </c>
      <c r="AF43" s="146">
        <v>1000</v>
      </c>
    </row>
    <row r="44" spans="1:32" s="107" customFormat="1" ht="30.2" customHeight="1" x14ac:dyDescent="0.25">
      <c r="A44" s="129" t="s">
        <v>31</v>
      </c>
      <c r="B44" s="130">
        <v>374240</v>
      </c>
      <c r="C44" s="130">
        <v>4336</v>
      </c>
      <c r="D44" s="131">
        <v>378576</v>
      </c>
      <c r="E44" s="132"/>
      <c r="F44" s="130" t="s">
        <v>115</v>
      </c>
      <c r="G44" s="130">
        <v>304640</v>
      </c>
      <c r="H44" s="130">
        <v>304640</v>
      </c>
      <c r="I44" s="130" t="s">
        <v>116</v>
      </c>
      <c r="J44" s="133">
        <v>74414</v>
      </c>
      <c r="K44" s="101">
        <v>73936</v>
      </c>
      <c r="L44" s="102">
        <v>378576</v>
      </c>
      <c r="M44" s="103">
        <v>379054</v>
      </c>
      <c r="N44" s="104">
        <v>478</v>
      </c>
      <c r="O44" s="105"/>
      <c r="P44" s="106">
        <v>274</v>
      </c>
      <c r="Q44" s="146">
        <v>274</v>
      </c>
      <c r="R44" s="105"/>
      <c r="S44" s="106">
        <v>204</v>
      </c>
      <c r="T44" s="146">
        <v>204</v>
      </c>
      <c r="U44" s="105"/>
      <c r="V44" s="106"/>
      <c r="W44" s="146">
        <v>0</v>
      </c>
      <c r="X44" s="105"/>
      <c r="Y44" s="106"/>
      <c r="Z44" s="146">
        <v>0</v>
      </c>
      <c r="AA44" s="106"/>
      <c r="AB44" s="106"/>
      <c r="AC44" s="106">
        <v>0</v>
      </c>
      <c r="AD44" s="105">
        <v>0</v>
      </c>
      <c r="AE44" s="106">
        <v>478</v>
      </c>
      <c r="AF44" s="146">
        <v>478</v>
      </c>
    </row>
    <row r="45" spans="1:32" s="107" customFormat="1" ht="30.2" customHeight="1" thickBot="1" x14ac:dyDescent="0.3">
      <c r="A45" s="134" t="s">
        <v>127</v>
      </c>
      <c r="B45" s="135"/>
      <c r="C45" s="135"/>
      <c r="D45" s="136"/>
      <c r="E45" s="137"/>
      <c r="F45" s="135" t="s">
        <v>113</v>
      </c>
      <c r="G45" s="135">
        <v>159923</v>
      </c>
      <c r="H45" s="135">
        <v>164676</v>
      </c>
      <c r="I45" s="135" t="s">
        <v>114</v>
      </c>
      <c r="J45" s="138">
        <v>48680</v>
      </c>
      <c r="K45" s="108">
        <v>48680</v>
      </c>
      <c r="L45" s="102">
        <v>213356</v>
      </c>
      <c r="M45" s="109">
        <v>208603</v>
      </c>
      <c r="N45" s="104"/>
      <c r="O45" s="110">
        <v>-300</v>
      </c>
      <c r="P45" s="111"/>
      <c r="Q45" s="147"/>
      <c r="R45" s="110">
        <v>-1100</v>
      </c>
      <c r="S45" s="111"/>
      <c r="T45" s="147"/>
      <c r="U45" s="110">
        <v>-600</v>
      </c>
      <c r="V45" s="111"/>
      <c r="W45" s="147"/>
      <c r="X45" s="110">
        <v>-1423</v>
      </c>
      <c r="Y45" s="111"/>
      <c r="Z45" s="147"/>
      <c r="AA45" s="111">
        <v>-1330</v>
      </c>
      <c r="AB45" s="111"/>
      <c r="AC45" s="111"/>
      <c r="AD45" s="105">
        <v>-4753</v>
      </c>
      <c r="AE45" s="106">
        <v>0</v>
      </c>
      <c r="AF45" s="147"/>
    </row>
    <row r="46" spans="1:32" ht="39.950000000000003" customHeight="1" x14ac:dyDescent="0.2">
      <c r="A46" s="21" t="s">
        <v>33</v>
      </c>
      <c r="B46" s="9">
        <v>1001974</v>
      </c>
      <c r="C46" s="9">
        <v>129262</v>
      </c>
      <c r="D46" s="9">
        <v>1131236</v>
      </c>
      <c r="E46" s="10"/>
      <c r="F46" s="21" t="s">
        <v>42</v>
      </c>
      <c r="G46" s="9">
        <v>1007757</v>
      </c>
      <c r="H46" s="9">
        <v>833601</v>
      </c>
      <c r="I46" s="21" t="s">
        <v>117</v>
      </c>
      <c r="J46" s="9">
        <v>348870</v>
      </c>
      <c r="K46" s="9">
        <v>345845</v>
      </c>
      <c r="L46" s="9">
        <v>1344122</v>
      </c>
      <c r="M46" s="9">
        <v>1356627</v>
      </c>
      <c r="N46" s="35">
        <v>12505</v>
      </c>
      <c r="O46" s="98">
        <v>1500</v>
      </c>
      <c r="P46" s="98">
        <v>608</v>
      </c>
      <c r="Q46" s="98">
        <v>2108</v>
      </c>
      <c r="R46" s="98">
        <v>2600</v>
      </c>
      <c r="S46" s="98">
        <v>686</v>
      </c>
      <c r="T46" s="98">
        <v>3286</v>
      </c>
      <c r="U46" s="98">
        <v>2500</v>
      </c>
      <c r="V46" s="98">
        <v>160</v>
      </c>
      <c r="W46" s="98">
        <v>2660</v>
      </c>
      <c r="X46" s="98">
        <v>3723</v>
      </c>
      <c r="Y46" s="98">
        <v>1106</v>
      </c>
      <c r="Z46" s="98">
        <v>4829</v>
      </c>
      <c r="AA46" s="98">
        <v>3910</v>
      </c>
      <c r="AB46" s="98">
        <v>465</v>
      </c>
      <c r="AC46" s="98">
        <v>4375</v>
      </c>
      <c r="AD46" s="98">
        <v>14233</v>
      </c>
      <c r="AE46" s="98">
        <v>3025</v>
      </c>
      <c r="AF46" s="98">
        <v>17258</v>
      </c>
    </row>
    <row r="47" spans="1:32" ht="20.100000000000001" customHeight="1" x14ac:dyDescent="0.25">
      <c r="A47" s="10"/>
      <c r="B47" s="10"/>
      <c r="C47" s="10"/>
      <c r="D47" s="22"/>
      <c r="E47" s="10"/>
      <c r="F47" s="10"/>
      <c r="G47" s="10"/>
      <c r="H47" s="84"/>
      <c r="I47" s="10"/>
      <c r="J47" s="10"/>
      <c r="K47" s="84"/>
      <c r="L47" s="10"/>
      <c r="M47" s="23"/>
      <c r="N47" s="35">
        <v>0</v>
      </c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100"/>
      <c r="AE47" s="100"/>
      <c r="AF47" s="100"/>
    </row>
    <row r="48" spans="1:32" ht="20.100000000000001" customHeight="1" thickBot="1" x14ac:dyDescent="0.4">
      <c r="A48" s="178" t="s">
        <v>144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9"/>
      <c r="N48" s="35">
        <v>0</v>
      </c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100"/>
      <c r="AE48" s="100"/>
      <c r="AF48" s="100"/>
    </row>
    <row r="49" spans="1:32" s="107" customFormat="1" ht="30.2" customHeight="1" x14ac:dyDescent="0.25">
      <c r="A49" s="124" t="s">
        <v>30</v>
      </c>
      <c r="B49" s="125">
        <v>250091</v>
      </c>
      <c r="C49" s="125">
        <v>213356</v>
      </c>
      <c r="D49" s="126">
        <v>-36735</v>
      </c>
      <c r="E49" s="127"/>
      <c r="F49" s="125" t="s">
        <v>113</v>
      </c>
      <c r="G49" s="125">
        <v>201411</v>
      </c>
      <c r="H49" s="125">
        <v>201411</v>
      </c>
      <c r="I49" s="125" t="s">
        <v>114</v>
      </c>
      <c r="J49" s="128">
        <v>48680</v>
      </c>
      <c r="K49" s="112">
        <v>48680</v>
      </c>
      <c r="L49" s="102">
        <v>250091</v>
      </c>
      <c r="M49" s="113">
        <v>250091</v>
      </c>
      <c r="N49" s="114">
        <v>0</v>
      </c>
      <c r="O49" s="143"/>
      <c r="P49" s="144"/>
      <c r="Q49" s="145"/>
      <c r="R49" s="143"/>
      <c r="S49" s="144"/>
      <c r="T49" s="145"/>
      <c r="U49" s="143"/>
      <c r="V49" s="144"/>
      <c r="W49" s="145"/>
      <c r="X49" s="143"/>
      <c r="Y49" s="144"/>
      <c r="Z49" s="145"/>
      <c r="AA49" s="144"/>
      <c r="AB49" s="144"/>
      <c r="AC49" s="144"/>
      <c r="AD49" s="143"/>
      <c r="AE49" s="144"/>
      <c r="AF49" s="145"/>
    </row>
    <row r="50" spans="1:32" s="107" customFormat="1" ht="30.2" customHeight="1" x14ac:dyDescent="0.25">
      <c r="A50" s="139" t="s">
        <v>39</v>
      </c>
      <c r="B50" s="130"/>
      <c r="C50" s="130">
        <v>16635</v>
      </c>
      <c r="D50" s="131">
        <v>16635</v>
      </c>
      <c r="E50" s="132"/>
      <c r="F50" s="130" t="s">
        <v>120</v>
      </c>
      <c r="G50" s="130">
        <v>18288</v>
      </c>
      <c r="H50" s="130">
        <v>16635</v>
      </c>
      <c r="I50" s="130"/>
      <c r="J50" s="133">
        <v>0</v>
      </c>
      <c r="K50" s="108"/>
      <c r="L50" s="102">
        <v>16635</v>
      </c>
      <c r="M50" s="103">
        <v>18288</v>
      </c>
      <c r="N50" s="114"/>
      <c r="O50" s="105">
        <v>200</v>
      </c>
      <c r="P50" s="106"/>
      <c r="Q50" s="146">
        <v>200</v>
      </c>
      <c r="R50" s="105">
        <v>300</v>
      </c>
      <c r="S50" s="106"/>
      <c r="T50" s="146">
        <v>300</v>
      </c>
      <c r="U50" s="105">
        <v>400</v>
      </c>
      <c r="V50" s="106"/>
      <c r="W50" s="146">
        <v>400</v>
      </c>
      <c r="X50" s="105">
        <v>223</v>
      </c>
      <c r="Y50" s="106"/>
      <c r="Z50" s="146">
        <v>223</v>
      </c>
      <c r="AA50" s="106">
        <v>530</v>
      </c>
      <c r="AB50" s="106"/>
      <c r="AC50" s="106">
        <v>530</v>
      </c>
      <c r="AD50" s="105">
        <v>1653</v>
      </c>
      <c r="AE50" s="106">
        <v>0</v>
      </c>
      <c r="AF50" s="146">
        <v>1653</v>
      </c>
    </row>
    <row r="51" spans="1:32" s="107" customFormat="1" ht="30.2" customHeight="1" thickBot="1" x14ac:dyDescent="0.3">
      <c r="A51" s="134" t="s">
        <v>40</v>
      </c>
      <c r="B51" s="135"/>
      <c r="C51" s="135">
        <v>20100</v>
      </c>
      <c r="D51" s="136">
        <v>20100</v>
      </c>
      <c r="E51" s="137"/>
      <c r="F51" s="135" t="s">
        <v>121</v>
      </c>
      <c r="G51" s="135">
        <v>23200</v>
      </c>
      <c r="H51" s="135">
        <v>20100</v>
      </c>
      <c r="I51" s="135"/>
      <c r="J51" s="138">
        <v>0</v>
      </c>
      <c r="K51" s="108"/>
      <c r="L51" s="102">
        <v>20100</v>
      </c>
      <c r="M51" s="109">
        <v>23200</v>
      </c>
      <c r="N51" s="114"/>
      <c r="O51" s="110">
        <v>100</v>
      </c>
      <c r="P51" s="111"/>
      <c r="Q51" s="147">
        <v>100</v>
      </c>
      <c r="R51" s="110">
        <v>800</v>
      </c>
      <c r="S51" s="111"/>
      <c r="T51" s="147">
        <v>800</v>
      </c>
      <c r="U51" s="110">
        <v>200</v>
      </c>
      <c r="V51" s="111"/>
      <c r="W51" s="147">
        <v>200</v>
      </c>
      <c r="X51" s="110">
        <v>1200</v>
      </c>
      <c r="Y51" s="111"/>
      <c r="Z51" s="147">
        <v>1200</v>
      </c>
      <c r="AA51" s="111">
        <v>800</v>
      </c>
      <c r="AB51" s="111"/>
      <c r="AC51" s="111">
        <v>800</v>
      </c>
      <c r="AD51" s="110">
        <v>3100</v>
      </c>
      <c r="AE51" s="111">
        <v>0</v>
      </c>
      <c r="AF51" s="147">
        <v>3100</v>
      </c>
    </row>
    <row r="52" spans="1:32" ht="35.450000000000003" customHeight="1" x14ac:dyDescent="0.2">
      <c r="A52" s="43" t="s">
        <v>128</v>
      </c>
      <c r="D52" s="31"/>
      <c r="E52" s="10"/>
      <c r="F52" s="50" t="s">
        <v>113</v>
      </c>
      <c r="G52" s="9">
        <v>159923</v>
      </c>
      <c r="H52" s="50"/>
      <c r="I52" s="51" t="s">
        <v>114</v>
      </c>
      <c r="J52" s="9">
        <v>48680</v>
      </c>
      <c r="K52" s="44"/>
      <c r="L52" s="21"/>
      <c r="M52" s="9">
        <v>208603</v>
      </c>
      <c r="N52" s="35">
        <v>208603</v>
      </c>
      <c r="O52" s="98">
        <v>300</v>
      </c>
      <c r="P52" s="98">
        <v>0</v>
      </c>
      <c r="Q52" s="98">
        <v>300</v>
      </c>
      <c r="R52" s="98">
        <v>1100</v>
      </c>
      <c r="S52" s="98">
        <v>0</v>
      </c>
      <c r="T52" s="98">
        <v>1100</v>
      </c>
      <c r="U52" s="98">
        <v>600</v>
      </c>
      <c r="V52" s="98">
        <v>0</v>
      </c>
      <c r="W52" s="98">
        <v>600</v>
      </c>
      <c r="X52" s="98">
        <v>1423</v>
      </c>
      <c r="Y52" s="98">
        <v>0</v>
      </c>
      <c r="Z52" s="98">
        <v>1423</v>
      </c>
      <c r="AA52" s="98">
        <v>1330</v>
      </c>
      <c r="AB52" s="98">
        <v>0</v>
      </c>
      <c r="AC52" s="98">
        <v>1330</v>
      </c>
      <c r="AD52" s="98">
        <v>4753</v>
      </c>
      <c r="AE52" s="98">
        <v>0</v>
      </c>
      <c r="AF52" s="98">
        <v>4753</v>
      </c>
    </row>
    <row r="53" spans="1:32" ht="20.100000000000001" customHeight="1" x14ac:dyDescent="0.2">
      <c r="A53" s="171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</row>
    <row r="54" spans="1:32" ht="15" customHeight="1" x14ac:dyDescent="0.2">
      <c r="A54" s="164" t="s">
        <v>41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V54" s="174">
        <v>45026</v>
      </c>
      <c r="W54" s="174"/>
      <c r="X54" s="99"/>
      <c r="Y54" s="99"/>
      <c r="Z54" s="99"/>
      <c r="AA54" s="99"/>
      <c r="AB54" s="99"/>
      <c r="AC54" s="99"/>
      <c r="AE54" s="175">
        <v>45078</v>
      </c>
      <c r="AF54" s="175"/>
    </row>
    <row r="55" spans="1:32" x14ac:dyDescent="0.2">
      <c r="H55" s="2"/>
    </row>
    <row r="57" spans="1:32" x14ac:dyDescent="0.2">
      <c r="G57" s="2"/>
    </row>
    <row r="63" spans="1:32" x14ac:dyDescent="0.2">
      <c r="Q63" s="47" t="s">
        <v>131</v>
      </c>
    </row>
  </sheetData>
  <mergeCells count="35">
    <mergeCell ref="V54:W54"/>
    <mergeCell ref="AE54:AF54"/>
    <mergeCell ref="A1:AF2"/>
    <mergeCell ref="H4:M4"/>
    <mergeCell ref="A48:M48"/>
    <mergeCell ref="C34:C35"/>
    <mergeCell ref="D34:D35"/>
    <mergeCell ref="M34:M35"/>
    <mergeCell ref="C10:C12"/>
    <mergeCell ref="D10:D12"/>
    <mergeCell ref="A29:A32"/>
    <mergeCell ref="D5:D7"/>
    <mergeCell ref="A10:A12"/>
    <mergeCell ref="B10:B12"/>
    <mergeCell ref="O5:Q5"/>
    <mergeCell ref="R5:T5"/>
    <mergeCell ref="U5:W5"/>
    <mergeCell ref="AD5:AF5"/>
    <mergeCell ref="L10:L12"/>
    <mergeCell ref="N10:N12"/>
    <mergeCell ref="M10:M12"/>
    <mergeCell ref="X5:Z5"/>
    <mergeCell ref="AA5:AC5"/>
    <mergeCell ref="A54:M54"/>
    <mergeCell ref="N34:N35"/>
    <mergeCell ref="L34:L35"/>
    <mergeCell ref="B29:B32"/>
    <mergeCell ref="C29:C32"/>
    <mergeCell ref="D29:D32"/>
    <mergeCell ref="M29:M32"/>
    <mergeCell ref="N29:N32"/>
    <mergeCell ref="L29:L32"/>
    <mergeCell ref="A34:A35"/>
    <mergeCell ref="B34:B35"/>
    <mergeCell ref="A53:M53"/>
  </mergeCells>
  <printOptions horizontalCentered="1"/>
  <pageMargins left="0" right="0" top="0.35433070866141736" bottom="0" header="0.31496062992125984" footer="0.31496062992125984"/>
  <pageSetup paperSize="9" scale="47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A0026-1211-41D8-B636-B9886BC26DC1}">
  <sheetPr>
    <pageSetUpPr fitToPage="1"/>
  </sheetPr>
  <dimension ref="A1:N54"/>
  <sheetViews>
    <sheetView workbookViewId="0">
      <selection activeCell="A3" sqref="A3"/>
    </sheetView>
  </sheetViews>
  <sheetFormatPr baseColWidth="10" defaultColWidth="9" defaultRowHeight="12.75" x14ac:dyDescent="0.2"/>
  <cols>
    <col min="1" max="1" width="36.5703125" style="1" customWidth="1"/>
    <col min="2" max="6" width="20.7109375" style="1" customWidth="1"/>
    <col min="7" max="7" width="1.28515625" style="1" customWidth="1"/>
    <col min="8" max="8" width="23.85546875" style="1" bestFit="1" customWidth="1"/>
    <col min="9" max="12" width="20.7109375" style="1" customWidth="1"/>
    <col min="13" max="13" width="20.7109375" style="78" customWidth="1"/>
    <col min="14" max="14" width="0" style="1" hidden="1" customWidth="1"/>
    <col min="15" max="16384" width="9" style="1"/>
  </cols>
  <sheetData>
    <row r="1" spans="1:14" ht="25.15" customHeight="1" x14ac:dyDescent="0.2"/>
    <row r="2" spans="1:14" ht="39.950000000000003" customHeight="1" x14ac:dyDescent="0.2">
      <c r="A2" s="151" t="s">
        <v>147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4" ht="39.950000000000003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79"/>
    </row>
    <row r="4" spans="1:14" ht="27.75" customHeight="1" x14ac:dyDescent="0.2">
      <c r="A4" s="10"/>
      <c r="B4" s="183" t="s">
        <v>42</v>
      </c>
      <c r="C4" s="183"/>
      <c r="D4" s="183"/>
      <c r="E4" s="183"/>
      <c r="F4" s="183"/>
      <c r="G4" s="45"/>
      <c r="H4" s="184" t="s">
        <v>117</v>
      </c>
      <c r="I4" s="184"/>
      <c r="J4" s="184"/>
      <c r="K4" s="184"/>
      <c r="L4" s="184"/>
      <c r="M4" s="80"/>
    </row>
    <row r="5" spans="1:14" ht="31.5" x14ac:dyDescent="0.2">
      <c r="A5" s="13" t="s">
        <v>0</v>
      </c>
      <c r="B5" s="64" t="s">
        <v>132</v>
      </c>
      <c r="C5" s="65" t="s">
        <v>134</v>
      </c>
      <c r="D5" s="65" t="s">
        <v>135</v>
      </c>
      <c r="E5" s="68" t="s">
        <v>136</v>
      </c>
      <c r="F5" s="66" t="s">
        <v>133</v>
      </c>
      <c r="G5" s="67"/>
      <c r="H5" s="71" t="s">
        <v>132</v>
      </c>
      <c r="I5" s="72" t="s">
        <v>134</v>
      </c>
      <c r="J5" s="72" t="s">
        <v>135</v>
      </c>
      <c r="K5" s="73" t="s">
        <v>137</v>
      </c>
      <c r="L5" s="73" t="s">
        <v>133</v>
      </c>
      <c r="M5" s="81" t="s">
        <v>119</v>
      </c>
    </row>
    <row r="6" spans="1:14" ht="24.95" customHeight="1" x14ac:dyDescent="0.2">
      <c r="A6" s="6" t="s">
        <v>2</v>
      </c>
      <c r="B6" s="7" t="s">
        <v>43</v>
      </c>
      <c r="C6" s="20">
        <v>98600</v>
      </c>
      <c r="D6" s="20">
        <f>+'RH MENSUAL 2023'!G8</f>
        <v>89822</v>
      </c>
      <c r="E6" s="70">
        <v>25</v>
      </c>
      <c r="F6" s="8">
        <f>+C6-D6-E6</f>
        <v>8753</v>
      </c>
      <c r="G6" s="69"/>
      <c r="H6" s="7" t="s">
        <v>44</v>
      </c>
      <c r="I6" s="20">
        <v>42200</v>
      </c>
      <c r="J6" s="20">
        <f>+'RH MENSUAL 2023'!J8</f>
        <v>42040</v>
      </c>
      <c r="K6" s="70">
        <v>1</v>
      </c>
      <c r="L6" s="8">
        <f>+I6-J6-K6</f>
        <v>159</v>
      </c>
      <c r="M6" s="91">
        <f>+D6+J6</f>
        <v>131862</v>
      </c>
      <c r="N6" s="2">
        <f>+D6+J6</f>
        <v>131862</v>
      </c>
    </row>
    <row r="7" spans="1:14" ht="24.95" customHeight="1" x14ac:dyDescent="0.2">
      <c r="A7" s="6" t="s">
        <v>3</v>
      </c>
      <c r="B7" s="7" t="s">
        <v>45</v>
      </c>
      <c r="C7" s="20">
        <v>3400</v>
      </c>
      <c r="D7" s="20">
        <f>+'RH MENSUAL 2023'!G9</f>
        <v>3068</v>
      </c>
      <c r="E7" s="70">
        <v>1</v>
      </c>
      <c r="F7" s="8">
        <f t="shared" ref="F7:F43" si="0">+C7-D7-E7</f>
        <v>331</v>
      </c>
      <c r="G7" s="33"/>
      <c r="H7" s="7" t="s">
        <v>46</v>
      </c>
      <c r="I7" s="20">
        <v>800</v>
      </c>
      <c r="J7" s="20">
        <f>+'RH MENSUAL 2023'!J9</f>
        <v>462</v>
      </c>
      <c r="K7" s="70"/>
      <c r="L7" s="8">
        <f t="shared" ref="L7:L43" si="1">+I7-J7-K7</f>
        <v>338</v>
      </c>
      <c r="M7" s="91">
        <f>+D7+J7</f>
        <v>3530</v>
      </c>
      <c r="N7" s="2">
        <f t="shared" ref="N7:N44" si="2">+D7+J7</f>
        <v>3530</v>
      </c>
    </row>
    <row r="8" spans="1:14" ht="24.95" customHeight="1" x14ac:dyDescent="0.2">
      <c r="A8" s="157" t="s">
        <v>4</v>
      </c>
      <c r="B8" s="7" t="s">
        <v>47</v>
      </c>
      <c r="C8" s="20">
        <v>138600</v>
      </c>
      <c r="D8" s="20">
        <f>+'RH MENSUAL 2023'!G10</f>
        <v>136873</v>
      </c>
      <c r="E8" s="70">
        <v>1</v>
      </c>
      <c r="F8" s="8">
        <f t="shared" si="0"/>
        <v>1726</v>
      </c>
      <c r="G8" s="33"/>
      <c r="H8" s="7" t="s">
        <v>48</v>
      </c>
      <c r="I8" s="20">
        <v>70400</v>
      </c>
      <c r="J8" s="20">
        <f>+'RH MENSUAL 2023'!J10</f>
        <v>70400</v>
      </c>
      <c r="K8" s="70"/>
      <c r="L8" s="8">
        <f t="shared" si="1"/>
        <v>0</v>
      </c>
      <c r="M8" s="182">
        <f>+D8+D9+D10+J8+J9+J10</f>
        <v>220942</v>
      </c>
      <c r="N8" s="2">
        <f t="shared" si="2"/>
        <v>207273</v>
      </c>
    </row>
    <row r="9" spans="1:14" ht="24.95" customHeight="1" x14ac:dyDescent="0.2">
      <c r="A9" s="157"/>
      <c r="B9" s="7" t="s">
        <v>49</v>
      </c>
      <c r="C9" s="20">
        <v>5200</v>
      </c>
      <c r="D9" s="20">
        <f>+'RH MENSUAL 2023'!G11</f>
        <v>5094</v>
      </c>
      <c r="E9" s="70"/>
      <c r="F9" s="8">
        <f t="shared" si="0"/>
        <v>106</v>
      </c>
      <c r="G9" s="33"/>
      <c r="H9" s="7" t="s">
        <v>50</v>
      </c>
      <c r="I9" s="20">
        <v>1400</v>
      </c>
      <c r="J9" s="20">
        <f>+'RH MENSUAL 2023'!J11</f>
        <v>1399</v>
      </c>
      <c r="K9" s="70"/>
      <c r="L9" s="8">
        <f t="shared" si="1"/>
        <v>1</v>
      </c>
      <c r="M9" s="182"/>
      <c r="N9" s="2">
        <f t="shared" si="2"/>
        <v>6493</v>
      </c>
    </row>
    <row r="10" spans="1:14" ht="24.95" customHeight="1" x14ac:dyDescent="0.2">
      <c r="A10" s="157"/>
      <c r="B10" s="7" t="s">
        <v>75</v>
      </c>
      <c r="C10" s="20">
        <v>4200</v>
      </c>
      <c r="D10" s="20">
        <f>+'RH MENSUAL 2023'!G12</f>
        <v>4176</v>
      </c>
      <c r="E10" s="70">
        <v>18</v>
      </c>
      <c r="F10" s="8">
        <f t="shared" si="0"/>
        <v>6</v>
      </c>
      <c r="G10" s="33"/>
      <c r="H10" s="7" t="s">
        <v>76</v>
      </c>
      <c r="I10" s="20">
        <v>3000</v>
      </c>
      <c r="J10" s="20">
        <f>+'RH MENSUAL 2023'!J12</f>
        <v>3000</v>
      </c>
      <c r="K10" s="70"/>
      <c r="L10" s="8">
        <f t="shared" si="1"/>
        <v>0</v>
      </c>
      <c r="M10" s="182"/>
      <c r="N10" s="2">
        <f t="shared" si="2"/>
        <v>7176</v>
      </c>
    </row>
    <row r="11" spans="1:14" ht="24.95" customHeight="1" x14ac:dyDescent="0.2">
      <c r="A11" s="6" t="s">
        <v>5</v>
      </c>
      <c r="B11" s="7" t="s">
        <v>51</v>
      </c>
      <c r="C11" s="20">
        <v>4400</v>
      </c>
      <c r="D11" s="20">
        <f>+'RH MENSUAL 2023'!G13</f>
        <v>4395</v>
      </c>
      <c r="E11" s="70">
        <v>1</v>
      </c>
      <c r="F11" s="8">
        <f t="shared" si="0"/>
        <v>4</v>
      </c>
      <c r="G11" s="33"/>
      <c r="H11" s="7" t="s">
        <v>52</v>
      </c>
      <c r="I11" s="20">
        <v>2200</v>
      </c>
      <c r="J11" s="20">
        <f>+'RH MENSUAL 2023'!J13</f>
        <v>1473</v>
      </c>
      <c r="K11" s="70"/>
      <c r="L11" s="8">
        <f t="shared" si="1"/>
        <v>727</v>
      </c>
      <c r="M11" s="91">
        <f t="shared" ref="M11:M26" si="3">+D11+J11</f>
        <v>5868</v>
      </c>
      <c r="N11" s="2">
        <f t="shared" si="2"/>
        <v>5868</v>
      </c>
    </row>
    <row r="12" spans="1:14" ht="24.95" customHeight="1" x14ac:dyDescent="0.2">
      <c r="A12" s="6" t="s">
        <v>6</v>
      </c>
      <c r="B12" s="7" t="s">
        <v>55</v>
      </c>
      <c r="C12" s="20">
        <v>3000</v>
      </c>
      <c r="D12" s="20">
        <f>+'RH MENSUAL 2023'!G14</f>
        <v>2930</v>
      </c>
      <c r="E12" s="70"/>
      <c r="F12" s="8">
        <f t="shared" si="0"/>
        <v>70</v>
      </c>
      <c r="G12" s="33"/>
      <c r="H12" s="7" t="s">
        <v>56</v>
      </c>
      <c r="I12" s="20">
        <v>1800</v>
      </c>
      <c r="J12" s="20">
        <f>+'RH MENSUAL 2023'!J14</f>
        <v>1773</v>
      </c>
      <c r="K12" s="70"/>
      <c r="L12" s="8">
        <f t="shared" si="1"/>
        <v>27</v>
      </c>
      <c r="M12" s="91">
        <f t="shared" si="3"/>
        <v>4703</v>
      </c>
      <c r="N12" s="2">
        <f t="shared" si="2"/>
        <v>4703</v>
      </c>
    </row>
    <row r="13" spans="1:14" ht="24.95" customHeight="1" x14ac:dyDescent="0.2">
      <c r="A13" s="6" t="s">
        <v>7</v>
      </c>
      <c r="B13" s="7" t="s">
        <v>57</v>
      </c>
      <c r="C13" s="20">
        <v>3400</v>
      </c>
      <c r="D13" s="20">
        <f>+'RH MENSUAL 2023'!G15</f>
        <v>3395</v>
      </c>
      <c r="E13" s="70"/>
      <c r="F13" s="8">
        <f t="shared" si="0"/>
        <v>5</v>
      </c>
      <c r="G13" s="33"/>
      <c r="H13" s="7" t="s">
        <v>58</v>
      </c>
      <c r="I13" s="20">
        <v>1400</v>
      </c>
      <c r="J13" s="20">
        <f>+'RH MENSUAL 2023'!J15</f>
        <v>1001</v>
      </c>
      <c r="K13" s="70"/>
      <c r="L13" s="8">
        <f t="shared" si="1"/>
        <v>399</v>
      </c>
      <c r="M13" s="91">
        <f t="shared" si="3"/>
        <v>4396</v>
      </c>
      <c r="N13" s="2">
        <f t="shared" si="2"/>
        <v>4396</v>
      </c>
    </row>
    <row r="14" spans="1:14" ht="24.95" customHeight="1" x14ac:dyDescent="0.2">
      <c r="A14" s="6" t="s">
        <v>8</v>
      </c>
      <c r="B14" s="7" t="s">
        <v>59</v>
      </c>
      <c r="C14" s="20">
        <v>2200</v>
      </c>
      <c r="D14" s="20">
        <f>+'RH MENSUAL 2023'!G16</f>
        <v>2200</v>
      </c>
      <c r="E14" s="70"/>
      <c r="F14" s="8">
        <f t="shared" si="0"/>
        <v>0</v>
      </c>
      <c r="G14" s="33"/>
      <c r="H14" s="7" t="s">
        <v>60</v>
      </c>
      <c r="I14" s="20">
        <v>1000</v>
      </c>
      <c r="J14" s="20">
        <f>+'RH MENSUAL 2023'!J16</f>
        <v>811</v>
      </c>
      <c r="K14" s="70"/>
      <c r="L14" s="8">
        <f t="shared" si="1"/>
        <v>189</v>
      </c>
      <c r="M14" s="91">
        <f t="shared" si="3"/>
        <v>3011</v>
      </c>
      <c r="N14" s="2">
        <f t="shared" si="2"/>
        <v>3011</v>
      </c>
    </row>
    <row r="15" spans="1:14" ht="24.95" customHeight="1" x14ac:dyDescent="0.2">
      <c r="A15" s="6" t="s">
        <v>9</v>
      </c>
      <c r="B15" s="7" t="s">
        <v>61</v>
      </c>
      <c r="C15" s="20">
        <v>2400</v>
      </c>
      <c r="D15" s="20">
        <f>+'RH MENSUAL 2023'!G17</f>
        <v>2398</v>
      </c>
      <c r="E15" s="70"/>
      <c r="F15" s="8">
        <f t="shared" si="0"/>
        <v>2</v>
      </c>
      <c r="G15" s="33"/>
      <c r="H15" s="7" t="s">
        <v>62</v>
      </c>
      <c r="I15" s="20">
        <v>1000</v>
      </c>
      <c r="J15" s="20">
        <f>+'RH MENSUAL 2023'!J17</f>
        <v>800</v>
      </c>
      <c r="K15" s="70"/>
      <c r="L15" s="8">
        <f t="shared" si="1"/>
        <v>200</v>
      </c>
      <c r="M15" s="91">
        <f t="shared" si="3"/>
        <v>3198</v>
      </c>
      <c r="N15" s="2">
        <f t="shared" si="2"/>
        <v>3198</v>
      </c>
    </row>
    <row r="16" spans="1:14" ht="24.95" customHeight="1" x14ac:dyDescent="0.2">
      <c r="A16" s="6" t="s">
        <v>10</v>
      </c>
      <c r="B16" s="7" t="s">
        <v>63</v>
      </c>
      <c r="C16" s="20">
        <v>7400</v>
      </c>
      <c r="D16" s="20">
        <f>+'RH MENSUAL 2023'!G18</f>
        <v>7369</v>
      </c>
      <c r="E16" s="70"/>
      <c r="F16" s="8">
        <f t="shared" si="0"/>
        <v>31</v>
      </c>
      <c r="G16" s="33"/>
      <c r="H16" s="7" t="s">
        <v>64</v>
      </c>
      <c r="I16" s="20">
        <v>3800</v>
      </c>
      <c r="J16" s="20">
        <f>+'RH MENSUAL 2023'!J18</f>
        <v>3768</v>
      </c>
      <c r="K16" s="70"/>
      <c r="L16" s="8">
        <f t="shared" si="1"/>
        <v>32</v>
      </c>
      <c r="M16" s="91">
        <f t="shared" si="3"/>
        <v>11137</v>
      </c>
      <c r="N16" s="2">
        <f t="shared" si="2"/>
        <v>11137</v>
      </c>
    </row>
    <row r="17" spans="1:14" ht="24.95" customHeight="1" x14ac:dyDescent="0.2">
      <c r="A17" s="6" t="s">
        <v>11</v>
      </c>
      <c r="B17" s="7" t="s">
        <v>65</v>
      </c>
      <c r="C17" s="20">
        <v>3600</v>
      </c>
      <c r="D17" s="20">
        <f>+'RH MENSUAL 2023'!G19</f>
        <v>3483</v>
      </c>
      <c r="E17" s="70"/>
      <c r="F17" s="8">
        <f t="shared" si="0"/>
        <v>117</v>
      </c>
      <c r="G17" s="33"/>
      <c r="H17" s="7" t="s">
        <v>66</v>
      </c>
      <c r="I17" s="20">
        <v>1000</v>
      </c>
      <c r="J17" s="20">
        <f>+'RH MENSUAL 2023'!J19</f>
        <v>800</v>
      </c>
      <c r="K17" s="70"/>
      <c r="L17" s="8">
        <f t="shared" si="1"/>
        <v>200</v>
      </c>
      <c r="M17" s="91">
        <f t="shared" si="3"/>
        <v>4283</v>
      </c>
      <c r="N17" s="2">
        <f t="shared" si="2"/>
        <v>4283</v>
      </c>
    </row>
    <row r="18" spans="1:14" ht="24.95" customHeight="1" x14ac:dyDescent="0.2">
      <c r="A18" s="6" t="s">
        <v>12</v>
      </c>
      <c r="B18" s="7" t="s">
        <v>67</v>
      </c>
      <c r="C18" s="20">
        <v>3400</v>
      </c>
      <c r="D18" s="20">
        <f>+'RH MENSUAL 2023'!G20</f>
        <v>3386</v>
      </c>
      <c r="E18" s="70"/>
      <c r="F18" s="8">
        <f t="shared" si="0"/>
        <v>14</v>
      </c>
      <c r="G18" s="33"/>
      <c r="H18" s="7" t="s">
        <v>68</v>
      </c>
      <c r="I18" s="20">
        <v>1400</v>
      </c>
      <c r="J18" s="20">
        <f>+'RH MENSUAL 2023'!J20</f>
        <v>1194</v>
      </c>
      <c r="K18" s="70"/>
      <c r="L18" s="8">
        <f t="shared" si="1"/>
        <v>206</v>
      </c>
      <c r="M18" s="91">
        <f t="shared" si="3"/>
        <v>4580</v>
      </c>
      <c r="N18" s="2">
        <f t="shared" si="2"/>
        <v>4580</v>
      </c>
    </row>
    <row r="19" spans="1:14" ht="24.95" customHeight="1" x14ac:dyDescent="0.2">
      <c r="A19" s="6" t="s">
        <v>13</v>
      </c>
      <c r="B19" s="7" t="s">
        <v>69</v>
      </c>
      <c r="C19" s="20">
        <v>4800</v>
      </c>
      <c r="D19" s="20">
        <f>+'RH MENSUAL 2023'!G21</f>
        <v>4791</v>
      </c>
      <c r="E19" s="70">
        <v>1</v>
      </c>
      <c r="F19" s="8">
        <f t="shared" si="0"/>
        <v>8</v>
      </c>
      <c r="G19" s="33"/>
      <c r="H19" s="7" t="s">
        <v>70</v>
      </c>
      <c r="I19" s="20">
        <v>2200</v>
      </c>
      <c r="J19" s="20">
        <f>+'RH MENSUAL 2023'!J21</f>
        <v>1964</v>
      </c>
      <c r="K19" s="70"/>
      <c r="L19" s="8">
        <f t="shared" si="1"/>
        <v>236</v>
      </c>
      <c r="M19" s="91">
        <f t="shared" si="3"/>
        <v>6755</v>
      </c>
      <c r="N19" s="2">
        <f t="shared" si="2"/>
        <v>6755</v>
      </c>
    </row>
    <row r="20" spans="1:14" ht="24.95" customHeight="1" x14ac:dyDescent="0.2">
      <c r="A20" s="6" t="s">
        <v>14</v>
      </c>
      <c r="B20" s="7" t="s">
        <v>71</v>
      </c>
      <c r="C20" s="20">
        <v>14400</v>
      </c>
      <c r="D20" s="20">
        <f>+'RH MENSUAL 2023'!G22</f>
        <v>14342</v>
      </c>
      <c r="E20" s="70">
        <v>20</v>
      </c>
      <c r="F20" s="8">
        <f t="shared" si="0"/>
        <v>38</v>
      </c>
      <c r="G20" s="33"/>
      <c r="H20" s="7" t="s">
        <v>72</v>
      </c>
      <c r="I20" s="20">
        <v>8800</v>
      </c>
      <c r="J20" s="20">
        <f>+'RH MENSUAL 2023'!J22</f>
        <v>7824</v>
      </c>
      <c r="K20" s="70">
        <v>16</v>
      </c>
      <c r="L20" s="8">
        <f t="shared" si="1"/>
        <v>960</v>
      </c>
      <c r="M20" s="91">
        <f t="shared" si="3"/>
        <v>22166</v>
      </c>
      <c r="N20" s="2">
        <f t="shared" si="2"/>
        <v>22166</v>
      </c>
    </row>
    <row r="21" spans="1:14" ht="24.95" customHeight="1" x14ac:dyDescent="0.2">
      <c r="A21" s="6" t="s">
        <v>15</v>
      </c>
      <c r="B21" s="7" t="s">
        <v>73</v>
      </c>
      <c r="C21" s="20">
        <v>18200</v>
      </c>
      <c r="D21" s="20">
        <f>+'RH MENSUAL 2023'!G23</f>
        <v>18180</v>
      </c>
      <c r="E21" s="70"/>
      <c r="F21" s="8">
        <f t="shared" si="0"/>
        <v>20</v>
      </c>
      <c r="G21" s="33"/>
      <c r="H21" s="7" t="s">
        <v>74</v>
      </c>
      <c r="I21" s="20">
        <v>8600</v>
      </c>
      <c r="J21" s="20">
        <f>+'RH MENSUAL 2023'!J23</f>
        <v>8518</v>
      </c>
      <c r="K21" s="70"/>
      <c r="L21" s="8">
        <f t="shared" si="1"/>
        <v>82</v>
      </c>
      <c r="M21" s="91">
        <f t="shared" si="3"/>
        <v>26698</v>
      </c>
      <c r="N21" s="2">
        <f t="shared" si="2"/>
        <v>26698</v>
      </c>
    </row>
    <row r="22" spans="1:14" ht="24.95" customHeight="1" x14ac:dyDescent="0.2">
      <c r="A22" s="6" t="s">
        <v>16</v>
      </c>
      <c r="B22" s="7" t="s">
        <v>77</v>
      </c>
      <c r="C22" s="20">
        <f>12600+400</f>
        <v>13000</v>
      </c>
      <c r="D22" s="20">
        <f>+'RH MENSUAL 2023'!G24</f>
        <v>12999</v>
      </c>
      <c r="E22" s="70"/>
      <c r="F22" s="8">
        <f t="shared" si="0"/>
        <v>1</v>
      </c>
      <c r="G22" s="33"/>
      <c r="H22" s="7" t="s">
        <v>78</v>
      </c>
      <c r="I22" s="20">
        <v>6200</v>
      </c>
      <c r="J22" s="20">
        <f>+'RH MENSUAL 2023'!J24</f>
        <v>6200</v>
      </c>
      <c r="K22" s="70"/>
      <c r="L22" s="8">
        <f t="shared" si="1"/>
        <v>0</v>
      </c>
      <c r="M22" s="91">
        <f t="shared" si="3"/>
        <v>19199</v>
      </c>
      <c r="N22" s="2">
        <f t="shared" si="2"/>
        <v>19199</v>
      </c>
    </row>
    <row r="23" spans="1:14" ht="24.95" customHeight="1" x14ac:dyDescent="0.2">
      <c r="A23" s="6" t="s">
        <v>17</v>
      </c>
      <c r="B23" s="7" t="s">
        <v>79</v>
      </c>
      <c r="C23" s="20">
        <v>25600</v>
      </c>
      <c r="D23" s="20">
        <f>+'RH MENSUAL 2023'!G25</f>
        <v>25585</v>
      </c>
      <c r="E23" s="70"/>
      <c r="F23" s="8">
        <f t="shared" si="0"/>
        <v>15</v>
      </c>
      <c r="G23" s="33"/>
      <c r="H23" s="7" t="s">
        <v>80</v>
      </c>
      <c r="I23" s="20">
        <v>7400</v>
      </c>
      <c r="J23" s="20">
        <f>+'RH MENSUAL 2023'!J25</f>
        <v>7203</v>
      </c>
      <c r="K23" s="70"/>
      <c r="L23" s="8">
        <f t="shared" si="1"/>
        <v>197</v>
      </c>
      <c r="M23" s="91">
        <f t="shared" si="3"/>
        <v>32788</v>
      </c>
      <c r="N23" s="2">
        <f t="shared" si="2"/>
        <v>32788</v>
      </c>
    </row>
    <row r="24" spans="1:14" ht="24.95" customHeight="1" x14ac:dyDescent="0.2">
      <c r="A24" s="6" t="s">
        <v>18</v>
      </c>
      <c r="B24" s="7" t="s">
        <v>81</v>
      </c>
      <c r="C24" s="20">
        <v>600</v>
      </c>
      <c r="D24" s="20">
        <f>+'RH MENSUAL 2023'!G26</f>
        <v>0</v>
      </c>
      <c r="E24" s="70"/>
      <c r="F24" s="8">
        <f t="shared" si="0"/>
        <v>600</v>
      </c>
      <c r="G24" s="33"/>
      <c r="H24" s="7" t="s">
        <v>82</v>
      </c>
      <c r="I24" s="20">
        <v>200</v>
      </c>
      <c r="J24" s="20">
        <f>+'RH MENSUAL 2023'!J26</f>
        <v>200</v>
      </c>
      <c r="K24" s="70"/>
      <c r="L24" s="8">
        <f t="shared" si="1"/>
        <v>0</v>
      </c>
      <c r="M24" s="91">
        <f t="shared" si="3"/>
        <v>200</v>
      </c>
      <c r="N24" s="2">
        <f t="shared" si="2"/>
        <v>200</v>
      </c>
    </row>
    <row r="25" spans="1:14" ht="24.95" customHeight="1" x14ac:dyDescent="0.2">
      <c r="A25" s="6" t="s">
        <v>19</v>
      </c>
      <c r="B25" s="7" t="s">
        <v>83</v>
      </c>
      <c r="C25" s="20">
        <v>5200</v>
      </c>
      <c r="D25" s="20">
        <f>+'RH MENSUAL 2023'!G27</f>
        <v>5120</v>
      </c>
      <c r="E25" s="70"/>
      <c r="F25" s="8">
        <f t="shared" si="0"/>
        <v>80</v>
      </c>
      <c r="G25" s="33"/>
      <c r="H25" s="7" t="s">
        <v>84</v>
      </c>
      <c r="I25" s="20">
        <v>200</v>
      </c>
      <c r="J25" s="20">
        <f>+'RH MENSUAL 2023'!J27</f>
        <v>200</v>
      </c>
      <c r="K25" s="70"/>
      <c r="L25" s="8">
        <f t="shared" si="1"/>
        <v>0</v>
      </c>
      <c r="M25" s="91">
        <f t="shared" si="3"/>
        <v>5320</v>
      </c>
      <c r="N25" s="2">
        <f t="shared" si="2"/>
        <v>5320</v>
      </c>
    </row>
    <row r="26" spans="1:14" ht="24.95" customHeight="1" x14ac:dyDescent="0.2">
      <c r="A26" s="6" t="s">
        <v>20</v>
      </c>
      <c r="B26" s="7" t="s">
        <v>85</v>
      </c>
      <c r="C26" s="20">
        <v>2200</v>
      </c>
      <c r="D26" s="20">
        <f>+'RH MENSUAL 2023'!G28</f>
        <v>2200</v>
      </c>
      <c r="E26" s="70"/>
      <c r="F26" s="8">
        <f t="shared" si="0"/>
        <v>0</v>
      </c>
      <c r="G26" s="33"/>
      <c r="H26" s="7" t="s">
        <v>86</v>
      </c>
      <c r="I26" s="20">
        <v>1000</v>
      </c>
      <c r="J26" s="20">
        <f>+'RH MENSUAL 2023'!J28</f>
        <v>1000</v>
      </c>
      <c r="K26" s="70"/>
      <c r="L26" s="8">
        <f t="shared" si="1"/>
        <v>0</v>
      </c>
      <c r="M26" s="91">
        <f t="shared" si="3"/>
        <v>3200</v>
      </c>
      <c r="N26" s="2">
        <f t="shared" si="2"/>
        <v>3200</v>
      </c>
    </row>
    <row r="27" spans="1:14" ht="24.95" customHeight="1" x14ac:dyDescent="0.2">
      <c r="A27" s="157" t="s">
        <v>21</v>
      </c>
      <c r="B27" s="7" t="s">
        <v>87</v>
      </c>
      <c r="C27" s="20">
        <v>36600</v>
      </c>
      <c r="D27" s="20">
        <f>+'RH MENSUAL 2023'!G29</f>
        <v>36535</v>
      </c>
      <c r="E27" s="70">
        <v>29</v>
      </c>
      <c r="F27" s="8">
        <f t="shared" si="0"/>
        <v>36</v>
      </c>
      <c r="G27" s="33"/>
      <c r="H27" s="7" t="s">
        <v>88</v>
      </c>
      <c r="I27" s="20">
        <v>19400</v>
      </c>
      <c r="J27" s="20">
        <f>+'RH MENSUAL 2023'!J29</f>
        <v>18379</v>
      </c>
      <c r="K27" s="70">
        <v>3</v>
      </c>
      <c r="L27" s="8">
        <f t="shared" si="1"/>
        <v>1018</v>
      </c>
      <c r="M27" s="182">
        <f>D29+D30+D27+J27+D28+J29+J30</f>
        <v>64305</v>
      </c>
      <c r="N27" s="2">
        <f t="shared" si="2"/>
        <v>54914</v>
      </c>
    </row>
    <row r="28" spans="1:14" ht="24.95" customHeight="1" x14ac:dyDescent="0.2">
      <c r="A28" s="157"/>
      <c r="B28" s="7" t="s">
        <v>53</v>
      </c>
      <c r="C28" s="20">
        <v>800</v>
      </c>
      <c r="D28" s="20">
        <f>+'RH MENSUAL 2023'!G30</f>
        <v>800</v>
      </c>
      <c r="E28" s="70"/>
      <c r="F28" s="8">
        <f t="shared" si="0"/>
        <v>0</v>
      </c>
      <c r="G28" s="33"/>
      <c r="H28" s="7" t="s">
        <v>54</v>
      </c>
      <c r="I28" s="20">
        <v>200</v>
      </c>
      <c r="J28" s="20">
        <f>+'RH MENSUAL 2023'!J30</f>
        <v>0</v>
      </c>
      <c r="K28" s="70"/>
      <c r="L28" s="8">
        <f t="shared" si="1"/>
        <v>200</v>
      </c>
      <c r="M28" s="182"/>
      <c r="N28" s="2">
        <f t="shared" si="2"/>
        <v>800</v>
      </c>
    </row>
    <row r="29" spans="1:14" ht="24.95" customHeight="1" x14ac:dyDescent="0.2">
      <c r="A29" s="157"/>
      <c r="B29" s="7" t="s">
        <v>99</v>
      </c>
      <c r="C29" s="20">
        <v>6200</v>
      </c>
      <c r="D29" s="20">
        <f>+'RH MENSUAL 2023'!G31</f>
        <v>6200</v>
      </c>
      <c r="E29" s="70"/>
      <c r="F29" s="8">
        <f t="shared" si="0"/>
        <v>0</v>
      </c>
      <c r="G29" s="33"/>
      <c r="H29" s="7" t="s">
        <v>100</v>
      </c>
      <c r="I29" s="20">
        <v>2000</v>
      </c>
      <c r="J29" s="20">
        <f>+'RH MENSUAL 2023'!J31</f>
        <v>1999</v>
      </c>
      <c r="K29" s="70"/>
      <c r="L29" s="8">
        <f t="shared" si="1"/>
        <v>1</v>
      </c>
      <c r="M29" s="182"/>
      <c r="N29" s="2">
        <f t="shared" si="2"/>
        <v>8199</v>
      </c>
    </row>
    <row r="30" spans="1:14" ht="24.95" customHeight="1" x14ac:dyDescent="0.2">
      <c r="A30" s="157"/>
      <c r="B30" s="7" t="s">
        <v>89</v>
      </c>
      <c r="C30" s="20">
        <v>200</v>
      </c>
      <c r="D30" s="20">
        <f>+'RH MENSUAL 2023'!G32</f>
        <v>200</v>
      </c>
      <c r="E30" s="70"/>
      <c r="F30" s="8">
        <f t="shared" si="0"/>
        <v>0</v>
      </c>
      <c r="G30" s="33"/>
      <c r="H30" s="7" t="s">
        <v>90</v>
      </c>
      <c r="I30" s="20">
        <v>200</v>
      </c>
      <c r="J30" s="20">
        <f>+'RH MENSUAL 2023'!J32</f>
        <v>192</v>
      </c>
      <c r="K30" s="70"/>
      <c r="L30" s="8">
        <f t="shared" si="1"/>
        <v>8</v>
      </c>
      <c r="M30" s="182"/>
      <c r="N30" s="2">
        <f t="shared" si="2"/>
        <v>392</v>
      </c>
    </row>
    <row r="31" spans="1:14" ht="24.95" customHeight="1" x14ac:dyDescent="0.2">
      <c r="A31" s="6" t="s">
        <v>22</v>
      </c>
      <c r="B31" s="7"/>
      <c r="C31" s="20"/>
      <c r="D31" s="20">
        <f>+'RH MENSUAL 2023'!G33</f>
        <v>0</v>
      </c>
      <c r="E31" s="70"/>
      <c r="F31" s="8">
        <f t="shared" si="0"/>
        <v>0</v>
      </c>
      <c r="G31" s="33"/>
      <c r="H31" s="7" t="s">
        <v>96</v>
      </c>
      <c r="I31" s="20">
        <v>2800</v>
      </c>
      <c r="J31" s="20">
        <f>+'RH MENSUAL 2023'!J33</f>
        <v>2574</v>
      </c>
      <c r="K31" s="70">
        <v>4</v>
      </c>
      <c r="L31" s="8">
        <f t="shared" si="1"/>
        <v>222</v>
      </c>
      <c r="M31" s="91">
        <f t="shared" ref="M31" si="4">+D31+J31</f>
        <v>2574</v>
      </c>
      <c r="N31" s="2">
        <f t="shared" si="2"/>
        <v>2574</v>
      </c>
    </row>
    <row r="32" spans="1:14" ht="24.95" customHeight="1" x14ac:dyDescent="0.2">
      <c r="A32" s="157" t="s">
        <v>23</v>
      </c>
      <c r="B32" s="7" t="s">
        <v>92</v>
      </c>
      <c r="C32" s="20">
        <v>4200</v>
      </c>
      <c r="D32" s="20">
        <f>+'RH MENSUAL 2023'!G34</f>
        <v>4155</v>
      </c>
      <c r="E32" s="70"/>
      <c r="F32" s="8">
        <f t="shared" si="0"/>
        <v>45</v>
      </c>
      <c r="G32" s="33"/>
      <c r="H32" s="7" t="s">
        <v>93</v>
      </c>
      <c r="I32" s="20">
        <v>3800</v>
      </c>
      <c r="J32" s="20">
        <f>+'RH MENSUAL 2023'!J34</f>
        <v>3720</v>
      </c>
      <c r="K32" s="70"/>
      <c r="L32" s="8">
        <f t="shared" si="1"/>
        <v>80</v>
      </c>
      <c r="M32" s="182">
        <f>+J32+J33+D32+D33</f>
        <v>9275</v>
      </c>
      <c r="N32" s="2">
        <f t="shared" si="2"/>
        <v>7875</v>
      </c>
    </row>
    <row r="33" spans="1:14" ht="24.95" customHeight="1" x14ac:dyDescent="0.2">
      <c r="A33" s="157"/>
      <c r="B33" s="7" t="s">
        <v>94</v>
      </c>
      <c r="C33" s="20">
        <v>1200</v>
      </c>
      <c r="D33" s="20">
        <f>+'RH MENSUAL 2023'!G35</f>
        <v>1200</v>
      </c>
      <c r="E33" s="70"/>
      <c r="F33" s="8">
        <f t="shared" si="0"/>
        <v>0</v>
      </c>
      <c r="G33" s="33"/>
      <c r="H33" s="7" t="s">
        <v>95</v>
      </c>
      <c r="I33" s="20">
        <v>200</v>
      </c>
      <c r="J33" s="20">
        <f>+'RH MENSUAL 2023'!J35</f>
        <v>200</v>
      </c>
      <c r="K33" s="70"/>
      <c r="L33" s="8">
        <f t="shared" si="1"/>
        <v>0</v>
      </c>
      <c r="M33" s="182"/>
      <c r="N33" s="2">
        <f t="shared" si="2"/>
        <v>1400</v>
      </c>
    </row>
    <row r="34" spans="1:14" ht="24.95" customHeight="1" x14ac:dyDescent="0.2">
      <c r="A34" s="6" t="s">
        <v>32</v>
      </c>
      <c r="B34" s="7" t="s">
        <v>32</v>
      </c>
      <c r="C34" s="20">
        <v>6400</v>
      </c>
      <c r="D34" s="20">
        <f>+'RH MENSUAL 2023'!G36</f>
        <v>4400</v>
      </c>
      <c r="E34" s="70"/>
      <c r="F34" s="8">
        <f t="shared" si="0"/>
        <v>2000</v>
      </c>
      <c r="G34" s="33"/>
      <c r="H34" s="7" t="s">
        <v>91</v>
      </c>
      <c r="I34" s="20">
        <v>2400</v>
      </c>
      <c r="J34" s="20">
        <f>+'RH MENSUAL 2023'!J36</f>
        <v>2391</v>
      </c>
      <c r="K34" s="70">
        <v>1</v>
      </c>
      <c r="L34" s="8">
        <f t="shared" si="1"/>
        <v>8</v>
      </c>
      <c r="M34" s="91">
        <f t="shared" ref="M34:M43" si="5">+D34+J34</f>
        <v>6791</v>
      </c>
      <c r="N34" s="2">
        <f t="shared" si="2"/>
        <v>6791</v>
      </c>
    </row>
    <row r="35" spans="1:14" ht="24.95" customHeight="1" x14ac:dyDescent="0.2">
      <c r="A35" s="6" t="s">
        <v>24</v>
      </c>
      <c r="B35" s="7" t="s">
        <v>97</v>
      </c>
      <c r="C35" s="20">
        <v>5360</v>
      </c>
      <c r="D35" s="20">
        <f>+'RH MENSUAL 2023'!G37</f>
        <v>5359</v>
      </c>
      <c r="E35" s="70"/>
      <c r="F35" s="8">
        <f t="shared" si="0"/>
        <v>1</v>
      </c>
      <c r="G35" s="33"/>
      <c r="H35" s="7" t="s">
        <v>98</v>
      </c>
      <c r="I35" s="20">
        <v>1600</v>
      </c>
      <c r="J35" s="20">
        <f>+'RH MENSUAL 2023'!J37</f>
        <v>1394</v>
      </c>
      <c r="K35" s="70">
        <v>3</v>
      </c>
      <c r="L35" s="8">
        <f t="shared" si="1"/>
        <v>203</v>
      </c>
      <c r="M35" s="91">
        <f t="shared" si="5"/>
        <v>6753</v>
      </c>
      <c r="N35" s="2">
        <f t="shared" si="2"/>
        <v>6753</v>
      </c>
    </row>
    <row r="36" spans="1:14" ht="24.95" customHeight="1" x14ac:dyDescent="0.2">
      <c r="A36" s="6" t="s">
        <v>38</v>
      </c>
      <c r="B36" s="7" t="s">
        <v>107</v>
      </c>
      <c r="C36" s="20">
        <v>64600</v>
      </c>
      <c r="D36" s="20">
        <f>+'RH MENSUAL 2023'!G38</f>
        <v>64522</v>
      </c>
      <c r="E36" s="70">
        <v>38</v>
      </c>
      <c r="F36" s="8">
        <f t="shared" si="0"/>
        <v>40</v>
      </c>
      <c r="G36" s="33"/>
      <c r="H36" s="7" t="s">
        <v>108</v>
      </c>
      <c r="I36" s="20">
        <v>15600</v>
      </c>
      <c r="J36" s="20">
        <f>+'RH MENSUAL 2023'!J38</f>
        <v>15401</v>
      </c>
      <c r="K36" s="70">
        <v>16</v>
      </c>
      <c r="L36" s="8">
        <f t="shared" si="1"/>
        <v>183</v>
      </c>
      <c r="M36" s="91">
        <f t="shared" si="5"/>
        <v>79923</v>
      </c>
      <c r="N36" s="2">
        <f t="shared" si="2"/>
        <v>79923</v>
      </c>
    </row>
    <row r="37" spans="1:14" ht="24.95" customHeight="1" x14ac:dyDescent="0.2">
      <c r="A37" s="6" t="s">
        <v>25</v>
      </c>
      <c r="B37" s="7" t="s">
        <v>101</v>
      </c>
      <c r="C37" s="20">
        <v>2200</v>
      </c>
      <c r="D37" s="20">
        <f>+'RH MENSUAL 2023'!G39</f>
        <v>2191</v>
      </c>
      <c r="E37" s="70">
        <v>7</v>
      </c>
      <c r="F37" s="8">
        <f t="shared" si="0"/>
        <v>2</v>
      </c>
      <c r="G37" s="33"/>
      <c r="H37" s="7" t="s">
        <v>102</v>
      </c>
      <c r="I37" s="20">
        <v>800</v>
      </c>
      <c r="J37" s="20">
        <f>+'RH MENSUAL 2023'!J39</f>
        <v>380</v>
      </c>
      <c r="K37" s="70"/>
      <c r="L37" s="8">
        <f t="shared" si="1"/>
        <v>420</v>
      </c>
      <c r="M37" s="91">
        <f t="shared" si="5"/>
        <v>2571</v>
      </c>
      <c r="N37" s="2">
        <f t="shared" si="2"/>
        <v>2571</v>
      </c>
    </row>
    <row r="38" spans="1:14" ht="24.95" customHeight="1" x14ac:dyDescent="0.2">
      <c r="A38" s="6" t="s">
        <v>26</v>
      </c>
      <c r="B38" s="7" t="s">
        <v>103</v>
      </c>
      <c r="C38" s="20">
        <v>13800</v>
      </c>
      <c r="D38" s="20">
        <f>+'RH MENSUAL 2023'!G40</f>
        <v>13796</v>
      </c>
      <c r="E38" s="70">
        <v>1</v>
      </c>
      <c r="F38" s="8">
        <f t="shared" si="0"/>
        <v>3</v>
      </c>
      <c r="G38" s="33"/>
      <c r="H38" s="7" t="s">
        <v>104</v>
      </c>
      <c r="I38" s="20">
        <v>4000</v>
      </c>
      <c r="J38" s="20">
        <f>+'RH MENSUAL 2023'!J40</f>
        <v>2719</v>
      </c>
      <c r="K38" s="70"/>
      <c r="L38" s="8">
        <f t="shared" si="1"/>
        <v>1281</v>
      </c>
      <c r="M38" s="91">
        <f t="shared" si="5"/>
        <v>16515</v>
      </c>
      <c r="N38" s="2">
        <f t="shared" si="2"/>
        <v>16515</v>
      </c>
    </row>
    <row r="39" spans="1:14" ht="24.95" customHeight="1" x14ac:dyDescent="0.2">
      <c r="A39" s="6" t="s">
        <v>27</v>
      </c>
      <c r="B39" s="7" t="s">
        <v>105</v>
      </c>
      <c r="C39" s="20">
        <v>2200</v>
      </c>
      <c r="D39" s="20">
        <f>+'RH MENSUAL 2023'!G41</f>
        <v>1592</v>
      </c>
      <c r="E39" s="70"/>
      <c r="F39" s="8">
        <f t="shared" si="0"/>
        <v>608</v>
      </c>
      <c r="G39" s="33"/>
      <c r="H39" s="7" t="s">
        <v>106</v>
      </c>
      <c r="I39" s="20">
        <v>200</v>
      </c>
      <c r="J39" s="20">
        <f>+'RH MENSUAL 2023'!J41</f>
        <v>0</v>
      </c>
      <c r="K39" s="70"/>
      <c r="L39" s="8">
        <f t="shared" si="1"/>
        <v>200</v>
      </c>
      <c r="M39" s="91">
        <f t="shared" si="5"/>
        <v>1592</v>
      </c>
      <c r="N39" s="2">
        <f t="shared" si="2"/>
        <v>1592</v>
      </c>
    </row>
    <row r="40" spans="1:14" ht="24.95" customHeight="1" x14ac:dyDescent="0.2">
      <c r="A40" s="6" t="s">
        <v>28</v>
      </c>
      <c r="B40" s="7" t="s">
        <v>109</v>
      </c>
      <c r="C40" s="20">
        <v>16400</v>
      </c>
      <c r="D40" s="20">
        <f>+'RH MENSUAL 2023'!G42</f>
        <v>15848</v>
      </c>
      <c r="E40" s="70">
        <v>3</v>
      </c>
      <c r="F40" s="8">
        <f t="shared" si="0"/>
        <v>549</v>
      </c>
      <c r="G40" s="33"/>
      <c r="H40" s="7" t="s">
        <v>110</v>
      </c>
      <c r="I40" s="20">
        <v>3400</v>
      </c>
      <c r="J40" s="20">
        <f>+'RH MENSUAL 2023'!J42</f>
        <v>2797</v>
      </c>
      <c r="K40" s="70"/>
      <c r="L40" s="8">
        <f t="shared" si="1"/>
        <v>603</v>
      </c>
      <c r="M40" s="91">
        <f t="shared" si="5"/>
        <v>18645</v>
      </c>
      <c r="N40" s="2">
        <f t="shared" si="2"/>
        <v>18645</v>
      </c>
    </row>
    <row r="41" spans="1:14" ht="24.95" customHeight="1" x14ac:dyDescent="0.2">
      <c r="A41" s="6" t="s">
        <v>29</v>
      </c>
      <c r="B41" s="7" t="s">
        <v>111</v>
      </c>
      <c r="C41" s="20">
        <f>34200+600</f>
        <v>34800</v>
      </c>
      <c r="D41" s="20">
        <f>+'RH MENSUAL 2023'!G43</f>
        <v>34590</v>
      </c>
      <c r="E41" s="70">
        <v>5</v>
      </c>
      <c r="F41" s="8">
        <f t="shared" si="0"/>
        <v>205</v>
      </c>
      <c r="G41" s="33"/>
      <c r="H41" s="7" t="s">
        <v>112</v>
      </c>
      <c r="I41" s="20">
        <v>11600</v>
      </c>
      <c r="J41" s="20">
        <f>+'RH MENSUAL 2023'!J43</f>
        <v>11600</v>
      </c>
      <c r="K41" s="70"/>
      <c r="L41" s="8">
        <f t="shared" si="1"/>
        <v>0</v>
      </c>
      <c r="M41" s="91">
        <f t="shared" si="5"/>
        <v>46190</v>
      </c>
      <c r="N41" s="2">
        <f t="shared" si="2"/>
        <v>46190</v>
      </c>
    </row>
    <row r="42" spans="1:14" ht="24.95" customHeight="1" x14ac:dyDescent="0.2">
      <c r="A42" s="6" t="s">
        <v>31</v>
      </c>
      <c r="B42" s="7" t="s">
        <v>115</v>
      </c>
      <c r="C42" s="20">
        <v>304800</v>
      </c>
      <c r="D42" s="20">
        <f>+'RH MENSUAL 2023'!G44</f>
        <v>304640</v>
      </c>
      <c r="E42" s="70">
        <v>42</v>
      </c>
      <c r="F42" s="8">
        <f t="shared" si="0"/>
        <v>118</v>
      </c>
      <c r="G42" s="33"/>
      <c r="H42" s="7" t="s">
        <v>116</v>
      </c>
      <c r="I42" s="20">
        <v>76800</v>
      </c>
      <c r="J42" s="20">
        <f>+'RH MENSUAL 2023'!J44</f>
        <v>74414</v>
      </c>
      <c r="K42" s="70"/>
      <c r="L42" s="8">
        <f t="shared" si="1"/>
        <v>2386</v>
      </c>
      <c r="M42" s="91">
        <f t="shared" si="5"/>
        <v>379054</v>
      </c>
      <c r="N42" s="2">
        <f t="shared" si="2"/>
        <v>379054</v>
      </c>
    </row>
    <row r="43" spans="1:14" ht="24.95" customHeight="1" x14ac:dyDescent="0.2">
      <c r="A43" s="6" t="s">
        <v>127</v>
      </c>
      <c r="B43" s="7" t="s">
        <v>138</v>
      </c>
      <c r="C43" s="20">
        <f>+'RH MENSUAL 2023'!G52</f>
        <v>159923</v>
      </c>
      <c r="D43" s="20">
        <f>+F48</f>
        <v>159923</v>
      </c>
      <c r="E43" s="70"/>
      <c r="F43" s="8">
        <f t="shared" si="0"/>
        <v>0</v>
      </c>
      <c r="G43" s="33"/>
      <c r="H43" s="7" t="s">
        <v>114</v>
      </c>
      <c r="I43" s="20">
        <v>48800</v>
      </c>
      <c r="J43" s="20">
        <v>48680</v>
      </c>
      <c r="K43" s="70"/>
      <c r="L43" s="8">
        <f t="shared" si="1"/>
        <v>120</v>
      </c>
      <c r="M43" s="91">
        <f t="shared" si="5"/>
        <v>208603</v>
      </c>
      <c r="N43" s="2">
        <f t="shared" si="2"/>
        <v>208603</v>
      </c>
    </row>
    <row r="44" spans="1:14" ht="39.950000000000003" customHeight="1" x14ac:dyDescent="0.2">
      <c r="A44" s="21" t="s">
        <v>33</v>
      </c>
      <c r="B44" s="21" t="s">
        <v>42</v>
      </c>
      <c r="C44" s="9">
        <f>SUM(C6:C43)</f>
        <v>1023483</v>
      </c>
      <c r="D44" s="9">
        <f t="shared" ref="D44:F44" si="6">SUM(D6:D43)</f>
        <v>1007757</v>
      </c>
      <c r="E44" s="9">
        <f t="shared" si="6"/>
        <v>192</v>
      </c>
      <c r="F44" s="9">
        <f t="shared" si="6"/>
        <v>15534</v>
      </c>
      <c r="G44" s="74"/>
      <c r="H44" s="75" t="s">
        <v>117</v>
      </c>
      <c r="I44" s="76">
        <f>SUM(I6:I43)</f>
        <v>359800</v>
      </c>
      <c r="J44" s="76">
        <f>SUM(J6:J43)</f>
        <v>348870</v>
      </c>
      <c r="K44" s="76">
        <f t="shared" ref="K44:L44" si="7">SUM(K6:K43)</f>
        <v>44</v>
      </c>
      <c r="L44" s="76">
        <f t="shared" si="7"/>
        <v>10886</v>
      </c>
      <c r="M44" s="91">
        <f>SUM(M6:M43)</f>
        <v>1356627</v>
      </c>
      <c r="N44" s="2">
        <f t="shared" si="2"/>
        <v>1356627</v>
      </c>
    </row>
    <row r="45" spans="1:14" ht="20.100000000000001" customHeight="1" x14ac:dyDescent="0.25">
      <c r="A45" s="10"/>
      <c r="B45" s="10"/>
      <c r="C45" s="84"/>
      <c r="D45" s="84"/>
      <c r="E45" s="84"/>
      <c r="F45" s="84"/>
      <c r="G45" s="10"/>
      <c r="H45" s="10"/>
      <c r="I45" s="84"/>
      <c r="J45" s="84"/>
      <c r="K45" s="84"/>
      <c r="L45" s="84"/>
      <c r="M45" s="148"/>
    </row>
    <row r="46" spans="1:14" ht="20.100000000000001" customHeight="1" x14ac:dyDescent="0.25">
      <c r="A46" s="46" t="s">
        <v>124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84"/>
      <c r="M46" s="149"/>
    </row>
    <row r="47" spans="1:14" ht="9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83"/>
    </row>
    <row r="48" spans="1:14" ht="24.95" customHeight="1" x14ac:dyDescent="0.2">
      <c r="A48" s="85" t="s">
        <v>30</v>
      </c>
      <c r="B48" s="86" t="s">
        <v>113</v>
      </c>
      <c r="C48" s="86">
        <f>+'RH MENSUAL 2023'!G49</f>
        <v>201411</v>
      </c>
      <c r="D48" s="86">
        <f>+'RH MENSUAL 2023'!G50+'RH MENSUAL 2023'!G51</f>
        <v>41488</v>
      </c>
      <c r="E48" s="86"/>
      <c r="F48" s="86">
        <f>+C48-D48</f>
        <v>159923</v>
      </c>
      <c r="G48" s="77"/>
      <c r="H48" s="86" t="s">
        <v>114</v>
      </c>
      <c r="I48" s="86">
        <f>+REHABILITADOS!I47</f>
        <v>48680</v>
      </c>
      <c r="J48" s="86"/>
      <c r="K48" s="86"/>
      <c r="L48" s="86">
        <f>+I48-J48</f>
        <v>48680</v>
      </c>
      <c r="M48" s="82"/>
    </row>
    <row r="49" spans="1:13" ht="24.95" customHeight="1" x14ac:dyDescent="0.2">
      <c r="A49" s="87" t="s">
        <v>39</v>
      </c>
      <c r="B49" s="88" t="s">
        <v>120</v>
      </c>
      <c r="C49" s="88"/>
      <c r="D49" s="88">
        <f>+'RH MENSUAL 2023'!G50</f>
        <v>18288</v>
      </c>
      <c r="E49" s="88"/>
      <c r="F49" s="88"/>
      <c r="G49" s="77"/>
      <c r="H49" s="88" t="s">
        <v>44</v>
      </c>
      <c r="I49" s="88"/>
      <c r="J49" s="88"/>
      <c r="K49" s="88"/>
      <c r="L49" s="88"/>
      <c r="M49" s="82"/>
    </row>
    <row r="50" spans="1:13" ht="24.95" customHeight="1" x14ac:dyDescent="0.2">
      <c r="A50" s="89" t="s">
        <v>40</v>
      </c>
      <c r="B50" s="90" t="s">
        <v>121</v>
      </c>
      <c r="C50" s="90"/>
      <c r="D50" s="90">
        <f>+'RH MENSUAL 2023'!G51</f>
        <v>23200</v>
      </c>
      <c r="E50" s="90"/>
      <c r="F50" s="90"/>
      <c r="G50" s="77"/>
      <c r="H50" s="90" t="s">
        <v>48</v>
      </c>
      <c r="I50" s="90"/>
      <c r="J50" s="90"/>
      <c r="K50" s="90"/>
      <c r="L50" s="90"/>
      <c r="M50" s="82"/>
    </row>
    <row r="51" spans="1:13" ht="24.95" customHeight="1" x14ac:dyDescent="0.2">
      <c r="A51" s="10"/>
      <c r="B51" s="32"/>
      <c r="C51" s="32"/>
      <c r="D51" s="32"/>
      <c r="E51" s="32"/>
      <c r="F51" s="32"/>
      <c r="G51" s="32">
        <f t="shared" ref="G51" si="8">SUM(G48:G50)</f>
        <v>0</v>
      </c>
      <c r="H51" s="32"/>
      <c r="I51" s="32"/>
      <c r="J51" s="32"/>
      <c r="K51" s="32"/>
      <c r="L51" s="32"/>
      <c r="M51" s="82"/>
    </row>
    <row r="52" spans="1:13" ht="35.450000000000003" customHeight="1" x14ac:dyDescent="0.2">
      <c r="A52" s="164" t="s">
        <v>41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82"/>
    </row>
    <row r="53" spans="1:13" ht="20.100000000000001" customHeight="1" x14ac:dyDescent="0.2"/>
    <row r="54" spans="1:13" x14ac:dyDescent="0.2">
      <c r="C54" s="2"/>
    </row>
  </sheetData>
  <mergeCells count="10">
    <mergeCell ref="A32:A33"/>
    <mergeCell ref="M32:M33"/>
    <mergeCell ref="A52:L52"/>
    <mergeCell ref="A2:M2"/>
    <mergeCell ref="B4:F4"/>
    <mergeCell ref="H4:L4"/>
    <mergeCell ref="A8:A10"/>
    <mergeCell ref="M8:M10"/>
    <mergeCell ref="A27:A30"/>
    <mergeCell ref="M27:M30"/>
  </mergeCells>
  <printOptions horizontalCentered="1"/>
  <pageMargins left="0.11811023622047245" right="0.11811023622047245" top="0.55118110236220474" bottom="0.15748031496062992" header="0.31496062992125984" footer="0.31496062992125984"/>
  <pageSetup paperSize="9" scale="42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41CC7-5D38-4581-B922-B65442D112B9}">
  <sheetPr>
    <pageSetUpPr fitToPage="1"/>
  </sheetPr>
  <dimension ref="A1:N52"/>
  <sheetViews>
    <sheetView workbookViewId="0">
      <selection activeCell="G8" sqref="G8"/>
    </sheetView>
  </sheetViews>
  <sheetFormatPr baseColWidth="10" defaultColWidth="9" defaultRowHeight="12.75" x14ac:dyDescent="0.2"/>
  <cols>
    <col min="1" max="1" width="34.42578125" style="1" customWidth="1"/>
    <col min="2" max="2" width="27.140625" style="1" hidden="1" customWidth="1"/>
    <col min="3" max="3" width="26.85546875" style="1" hidden="1" customWidth="1"/>
    <col min="4" max="4" width="12.5703125" style="3" hidden="1" customWidth="1"/>
    <col min="5" max="5" width="2" style="1" hidden="1" customWidth="1"/>
    <col min="6" max="6" width="20.42578125" style="1" bestFit="1" customWidth="1"/>
    <col min="7" max="7" width="12.7109375" style="1" customWidth="1"/>
    <col min="8" max="8" width="23.85546875" style="1" bestFit="1" customWidth="1"/>
    <col min="9" max="9" width="12.7109375" style="1" customWidth="1"/>
    <col min="10" max="10" width="19.42578125" style="3" customWidth="1"/>
    <col min="11" max="11" width="1.7109375" style="1" customWidth="1"/>
    <col min="12" max="14" width="12.7109375" style="92" customWidth="1"/>
    <col min="15" max="16384" width="9" style="1"/>
  </cols>
  <sheetData>
    <row r="1" spans="1:14" ht="25.15" customHeight="1" x14ac:dyDescent="0.2"/>
    <row r="2" spans="1:14" ht="39.950000000000003" customHeight="1" x14ac:dyDescent="0.2">
      <c r="A2" s="151" t="s">
        <v>139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30.2" customHeight="1" x14ac:dyDescent="0.25">
      <c r="A3" s="10"/>
      <c r="B3" s="11" t="s">
        <v>34</v>
      </c>
      <c r="C3" s="11" t="s">
        <v>36</v>
      </c>
      <c r="D3" s="158" t="s">
        <v>126</v>
      </c>
      <c r="E3" s="10"/>
      <c r="F3" s="10"/>
      <c r="G3" s="10"/>
      <c r="H3" s="10"/>
      <c r="I3" s="10"/>
      <c r="J3" s="10"/>
    </row>
    <row r="4" spans="1:14" ht="30.2" customHeight="1" thickBot="1" x14ac:dyDescent="0.3">
      <c r="A4" s="10"/>
      <c r="B4" s="11"/>
      <c r="C4" s="11"/>
      <c r="D4" s="190"/>
      <c r="E4" s="10"/>
      <c r="F4" s="10"/>
      <c r="G4" s="10"/>
      <c r="H4" s="10"/>
      <c r="I4" s="10"/>
      <c r="J4" s="10"/>
      <c r="L4" s="187" t="s">
        <v>140</v>
      </c>
      <c r="M4" s="187"/>
      <c r="N4" s="187"/>
    </row>
    <row r="5" spans="1:14" ht="30.75" customHeight="1" x14ac:dyDescent="0.2">
      <c r="A5" s="36" t="s">
        <v>0</v>
      </c>
      <c r="B5" s="37" t="s">
        <v>1</v>
      </c>
      <c r="C5" s="38" t="s">
        <v>1</v>
      </c>
      <c r="D5" s="190"/>
      <c r="E5" s="10"/>
      <c r="F5" s="12" t="s">
        <v>42</v>
      </c>
      <c r="G5" s="45"/>
      <c r="H5" s="12" t="s">
        <v>117</v>
      </c>
      <c r="I5" s="45"/>
      <c r="J5" s="62" t="s">
        <v>119</v>
      </c>
      <c r="L5" s="95" t="s">
        <v>142</v>
      </c>
      <c r="M5" s="95" t="s">
        <v>141</v>
      </c>
      <c r="N5" s="95" t="s">
        <v>37</v>
      </c>
    </row>
    <row r="6" spans="1:14" ht="24.95" customHeight="1" x14ac:dyDescent="0.2">
      <c r="A6" s="6" t="s">
        <v>2</v>
      </c>
      <c r="B6" s="7">
        <v>98128</v>
      </c>
      <c r="C6" s="8" t="e">
        <f>28081+#REF!</f>
        <v>#REF!</v>
      </c>
      <c r="D6" s="39" t="e">
        <f>B6+C6</f>
        <v>#REF!</v>
      </c>
      <c r="E6" s="40"/>
      <c r="F6" s="17" t="s">
        <v>43</v>
      </c>
      <c r="G6" s="33">
        <f>+'RH MENSUAL 2023'!G8+'RH MENSUAL 2023'!G45/2</f>
        <v>169783.5</v>
      </c>
      <c r="H6" s="19" t="s">
        <v>44</v>
      </c>
      <c r="I6" s="18">
        <f>+'RH MENSUAL 2023'!J8+'RH MENSUAL 2023'!J45/2</f>
        <v>66380</v>
      </c>
      <c r="J6" s="60">
        <f>+G6+I6</f>
        <v>236163.5</v>
      </c>
      <c r="L6" s="93">
        <f>+I6/J6</f>
        <v>0.28107645762363787</v>
      </c>
      <c r="M6" s="93">
        <f>+I6/$I$44</f>
        <v>0.19027144781723851</v>
      </c>
      <c r="N6" s="93">
        <f>+I6/$J$44</f>
        <v>4.8930177565388276E-2</v>
      </c>
    </row>
    <row r="7" spans="1:14" ht="24.95" customHeight="1" x14ac:dyDescent="0.2">
      <c r="A7" s="6" t="s">
        <v>3</v>
      </c>
      <c r="B7" s="7">
        <v>3530</v>
      </c>
      <c r="C7" s="8">
        <v>0</v>
      </c>
      <c r="D7" s="9">
        <f>B7+C7</f>
        <v>3530</v>
      </c>
      <c r="E7" s="10"/>
      <c r="F7" s="17" t="s">
        <v>45</v>
      </c>
      <c r="G7" s="33">
        <f>+'RH MENSUAL 2023'!G9</f>
        <v>3068</v>
      </c>
      <c r="H7" s="19" t="s">
        <v>46</v>
      </c>
      <c r="I7" s="18">
        <f>+'RH MENSUAL 2023'!J9</f>
        <v>462</v>
      </c>
      <c r="J7" s="60">
        <f>+G7+I7</f>
        <v>3530</v>
      </c>
      <c r="L7" s="93">
        <f t="shared" ref="L7:L42" si="0">+I7/J7</f>
        <v>0.13087818696883852</v>
      </c>
      <c r="M7" s="93">
        <f t="shared" ref="M7:M42" si="1">+I7/$I$44</f>
        <v>1.3242755181012984E-3</v>
      </c>
      <c r="N7" s="93">
        <f t="shared" ref="N7:N42" si="2">+I7/$J$44</f>
        <v>3.4055049766811365E-4</v>
      </c>
    </row>
    <row r="8" spans="1:14" ht="24.95" customHeight="1" x14ac:dyDescent="0.2">
      <c r="A8" s="157" t="s">
        <v>4</v>
      </c>
      <c r="B8" s="160">
        <f>157386+4976</f>
        <v>162362</v>
      </c>
      <c r="C8" s="161">
        <f>48335+2200</f>
        <v>50535</v>
      </c>
      <c r="D8" s="154">
        <f>B8+C8</f>
        <v>212897</v>
      </c>
      <c r="E8" s="10"/>
      <c r="F8" s="17" t="s">
        <v>47</v>
      </c>
      <c r="G8" s="33">
        <f>+'RH MENSUAL 2023'!G10+'RH MENSUAL 2023'!G45/2</f>
        <v>216834.5</v>
      </c>
      <c r="H8" s="19" t="s">
        <v>48</v>
      </c>
      <c r="I8" s="18">
        <f>+'RH MENSUAL 2023'!J10+'RH MENSUAL 2023'!J45/2</f>
        <v>94740</v>
      </c>
      <c r="J8" s="189">
        <f>+I8+I9+I10+G8+G9+G10</f>
        <v>325243.5</v>
      </c>
      <c r="L8" s="188">
        <f>+(I8+I9+I10)/J8</f>
        <v>0.3048147003706454</v>
      </c>
      <c r="M8" s="188">
        <f>+(+I8+I9+I10)/$I$44</f>
        <v>0.28417175452174165</v>
      </c>
      <c r="N8" s="188">
        <f>+(+I8+I9+I10)/$J$44</f>
        <v>7.3077566641383374E-2</v>
      </c>
    </row>
    <row r="9" spans="1:14" ht="24.95" customHeight="1" x14ac:dyDescent="0.2">
      <c r="A9" s="157"/>
      <c r="B9" s="160"/>
      <c r="C9" s="161"/>
      <c r="D9" s="154"/>
      <c r="E9" s="10"/>
      <c r="F9" s="17" t="s">
        <v>49</v>
      </c>
      <c r="G9" s="33">
        <f>+'RH MENSUAL 2023'!G11</f>
        <v>5094</v>
      </c>
      <c r="H9" s="19" t="s">
        <v>50</v>
      </c>
      <c r="I9" s="18">
        <f>+'RH MENSUAL 2023'!J11</f>
        <v>1399</v>
      </c>
      <c r="J9" s="189"/>
      <c r="L9" s="188"/>
      <c r="M9" s="188"/>
      <c r="N9" s="188"/>
    </row>
    <row r="10" spans="1:14" ht="24.95" customHeight="1" x14ac:dyDescent="0.2">
      <c r="A10" s="157"/>
      <c r="B10" s="160"/>
      <c r="C10" s="161"/>
      <c r="D10" s="154"/>
      <c r="E10" s="10"/>
      <c r="F10" s="17" t="s">
        <v>75</v>
      </c>
      <c r="G10" s="33">
        <f>+'RH MENSUAL 2023'!G12</f>
        <v>4176</v>
      </c>
      <c r="H10" s="19" t="s">
        <v>76</v>
      </c>
      <c r="I10" s="18">
        <f>+'RH MENSUAL 2023'!J12</f>
        <v>3000</v>
      </c>
      <c r="J10" s="189"/>
      <c r="L10" s="188"/>
      <c r="M10" s="188"/>
      <c r="N10" s="188"/>
    </row>
    <row r="11" spans="1:14" ht="24.95" customHeight="1" x14ac:dyDescent="0.2">
      <c r="A11" s="6" t="s">
        <v>5</v>
      </c>
      <c r="B11" s="7">
        <v>4995</v>
      </c>
      <c r="C11" s="8">
        <v>727</v>
      </c>
      <c r="D11" s="9">
        <f t="shared" ref="D11:D42" si="3">B11+C11</f>
        <v>5722</v>
      </c>
      <c r="E11" s="10"/>
      <c r="F11" s="17" t="s">
        <v>51</v>
      </c>
      <c r="G11" s="33">
        <f>+'RH MENSUAL 2023'!G13</f>
        <v>4395</v>
      </c>
      <c r="H11" s="19" t="s">
        <v>52</v>
      </c>
      <c r="I11" s="18">
        <f>+'RH MENSUAL 2023'!J13</f>
        <v>1473</v>
      </c>
      <c r="J11" s="60">
        <f>+G11+I11</f>
        <v>5868</v>
      </c>
      <c r="L11" s="93">
        <f t="shared" si="0"/>
        <v>0.25102249488752554</v>
      </c>
      <c r="M11" s="93">
        <f t="shared" si="1"/>
        <v>4.2222031129073865E-3</v>
      </c>
      <c r="N11" s="93">
        <f t="shared" si="2"/>
        <v>1.0857811321756091E-3</v>
      </c>
    </row>
    <row r="12" spans="1:14" ht="24.95" customHeight="1" x14ac:dyDescent="0.2">
      <c r="A12" s="6" t="s">
        <v>6</v>
      </c>
      <c r="B12" s="7">
        <v>3393</v>
      </c>
      <c r="C12" s="8">
        <v>1310</v>
      </c>
      <c r="D12" s="9">
        <f t="shared" si="3"/>
        <v>4703</v>
      </c>
      <c r="E12" s="10"/>
      <c r="F12" s="17" t="s">
        <v>55</v>
      </c>
      <c r="G12" s="33">
        <f>+'RH MENSUAL 2023'!G14</f>
        <v>2930</v>
      </c>
      <c r="H12" s="19" t="s">
        <v>56</v>
      </c>
      <c r="I12" s="18">
        <f>+'RH MENSUAL 2023'!J14</f>
        <v>1773</v>
      </c>
      <c r="J12" s="60">
        <f t="shared" ref="J12:J26" si="4">+G12+I12</f>
        <v>4703</v>
      </c>
      <c r="L12" s="93">
        <f t="shared" si="0"/>
        <v>0.37699340846268337</v>
      </c>
      <c r="M12" s="93">
        <f t="shared" si="1"/>
        <v>5.0821222805056323E-3</v>
      </c>
      <c r="N12" s="93">
        <f t="shared" si="2"/>
        <v>1.3069178189730854E-3</v>
      </c>
    </row>
    <row r="13" spans="1:14" ht="24.95" customHeight="1" x14ac:dyDescent="0.2">
      <c r="A13" s="6" t="s">
        <v>7</v>
      </c>
      <c r="B13" s="7">
        <v>4195</v>
      </c>
      <c r="C13" s="8">
        <v>201</v>
      </c>
      <c r="D13" s="9">
        <f t="shared" si="3"/>
        <v>4396</v>
      </c>
      <c r="E13" s="10"/>
      <c r="F13" s="17" t="s">
        <v>57</v>
      </c>
      <c r="G13" s="33">
        <f>+'RH MENSUAL 2023'!G15</f>
        <v>3395</v>
      </c>
      <c r="H13" s="19" t="s">
        <v>58</v>
      </c>
      <c r="I13" s="18">
        <f>+'RH MENSUAL 2023'!J15</f>
        <v>1001</v>
      </c>
      <c r="J13" s="60">
        <f t="shared" si="4"/>
        <v>4396</v>
      </c>
      <c r="L13" s="93">
        <f t="shared" si="0"/>
        <v>0.22770700636942676</v>
      </c>
      <c r="M13" s="93">
        <f t="shared" si="1"/>
        <v>2.8692636225528135E-3</v>
      </c>
      <c r="N13" s="93">
        <f t="shared" si="2"/>
        <v>7.3785941161424627E-4</v>
      </c>
    </row>
    <row r="14" spans="1:14" ht="24.95" customHeight="1" x14ac:dyDescent="0.2">
      <c r="A14" s="6" t="s">
        <v>8</v>
      </c>
      <c r="B14" s="7">
        <v>2572</v>
      </c>
      <c r="C14" s="8">
        <v>439</v>
      </c>
      <c r="D14" s="9">
        <f t="shared" si="3"/>
        <v>3011</v>
      </c>
      <c r="E14" s="10"/>
      <c r="F14" s="17" t="s">
        <v>59</v>
      </c>
      <c r="G14" s="33">
        <f>+'RH MENSUAL 2023'!G16</f>
        <v>2200</v>
      </c>
      <c r="H14" s="19" t="s">
        <v>60</v>
      </c>
      <c r="I14" s="18">
        <f>+'RH MENSUAL 2023'!J16</f>
        <v>811</v>
      </c>
      <c r="J14" s="60">
        <f t="shared" si="4"/>
        <v>3011</v>
      </c>
      <c r="L14" s="93">
        <f t="shared" si="0"/>
        <v>0.26934573231484554</v>
      </c>
      <c r="M14" s="93">
        <f t="shared" si="1"/>
        <v>2.3246481497405909E-3</v>
      </c>
      <c r="N14" s="93">
        <f t="shared" si="2"/>
        <v>5.9780617664251115E-4</v>
      </c>
    </row>
    <row r="15" spans="1:14" ht="24.95" customHeight="1" x14ac:dyDescent="0.2">
      <c r="A15" s="6" t="s">
        <v>9</v>
      </c>
      <c r="B15" s="7">
        <v>2998</v>
      </c>
      <c r="C15" s="8">
        <v>200</v>
      </c>
      <c r="D15" s="9">
        <f t="shared" si="3"/>
        <v>3198</v>
      </c>
      <c r="E15" s="10"/>
      <c r="F15" s="17" t="s">
        <v>61</v>
      </c>
      <c r="G15" s="33">
        <f>+'RH MENSUAL 2023'!G17</f>
        <v>2398</v>
      </c>
      <c r="H15" s="19" t="s">
        <v>62</v>
      </c>
      <c r="I15" s="18">
        <f>+'RH MENSUAL 2023'!J17</f>
        <v>800</v>
      </c>
      <c r="J15" s="60">
        <f t="shared" si="4"/>
        <v>3198</v>
      </c>
      <c r="L15" s="93">
        <f t="shared" si="0"/>
        <v>0.25015634771732331</v>
      </c>
      <c r="M15" s="93">
        <f t="shared" si="1"/>
        <v>2.2931177802619886E-3</v>
      </c>
      <c r="N15" s="93">
        <f t="shared" si="2"/>
        <v>5.8969783145993706E-4</v>
      </c>
    </row>
    <row r="16" spans="1:14" ht="24.95" customHeight="1" x14ac:dyDescent="0.2">
      <c r="A16" s="6" t="s">
        <v>10</v>
      </c>
      <c r="B16" s="7">
        <v>8972</v>
      </c>
      <c r="C16" s="8">
        <v>2165</v>
      </c>
      <c r="D16" s="9">
        <f t="shared" si="3"/>
        <v>11137</v>
      </c>
      <c r="E16" s="10"/>
      <c r="F16" s="17" t="s">
        <v>63</v>
      </c>
      <c r="G16" s="33">
        <f>+'RH MENSUAL 2023'!G18</f>
        <v>7369</v>
      </c>
      <c r="H16" s="19" t="s">
        <v>64</v>
      </c>
      <c r="I16" s="18">
        <f>+'RH MENSUAL 2023'!J18</f>
        <v>3768</v>
      </c>
      <c r="J16" s="60">
        <f t="shared" si="4"/>
        <v>11137</v>
      </c>
      <c r="L16" s="93">
        <f t="shared" si="0"/>
        <v>0.33833168716889644</v>
      </c>
      <c r="M16" s="93">
        <f t="shared" si="1"/>
        <v>1.0800584745033967E-2</v>
      </c>
      <c r="N16" s="93">
        <f t="shared" si="2"/>
        <v>2.7774767861763034E-3</v>
      </c>
    </row>
    <row r="17" spans="1:14" ht="24.95" customHeight="1" x14ac:dyDescent="0.2">
      <c r="A17" s="6" t="s">
        <v>11</v>
      </c>
      <c r="B17" s="7">
        <v>4145</v>
      </c>
      <c r="C17" s="8">
        <v>138</v>
      </c>
      <c r="D17" s="9">
        <f t="shared" si="3"/>
        <v>4283</v>
      </c>
      <c r="E17" s="10"/>
      <c r="F17" s="17" t="s">
        <v>65</v>
      </c>
      <c r="G17" s="33">
        <f>+'RH MENSUAL 2023'!G19</f>
        <v>3483</v>
      </c>
      <c r="H17" s="19" t="s">
        <v>66</v>
      </c>
      <c r="I17" s="18">
        <f>+'RH MENSUAL 2023'!J19</f>
        <v>800</v>
      </c>
      <c r="J17" s="60">
        <f t="shared" si="4"/>
        <v>4283</v>
      </c>
      <c r="L17" s="93">
        <f t="shared" si="0"/>
        <v>0.18678496381041326</v>
      </c>
      <c r="M17" s="93">
        <f t="shared" si="1"/>
        <v>2.2931177802619886E-3</v>
      </c>
      <c r="N17" s="93">
        <f t="shared" si="2"/>
        <v>5.8969783145993706E-4</v>
      </c>
    </row>
    <row r="18" spans="1:14" ht="24.95" customHeight="1" x14ac:dyDescent="0.2">
      <c r="A18" s="6" t="s">
        <v>12</v>
      </c>
      <c r="B18" s="7">
        <v>4180</v>
      </c>
      <c r="C18" s="8">
        <v>400</v>
      </c>
      <c r="D18" s="9">
        <f t="shared" si="3"/>
        <v>4580</v>
      </c>
      <c r="E18" s="10"/>
      <c r="F18" s="17" t="s">
        <v>67</v>
      </c>
      <c r="G18" s="33">
        <f>+'RH MENSUAL 2023'!G20</f>
        <v>3386</v>
      </c>
      <c r="H18" s="19" t="s">
        <v>68</v>
      </c>
      <c r="I18" s="18">
        <f>+'RH MENSUAL 2023'!J20</f>
        <v>1194</v>
      </c>
      <c r="J18" s="60">
        <f t="shared" si="4"/>
        <v>4580</v>
      </c>
      <c r="L18" s="93">
        <f t="shared" si="0"/>
        <v>0.26069868995633189</v>
      </c>
      <c r="M18" s="93">
        <f t="shared" si="1"/>
        <v>3.4224782870410182E-3</v>
      </c>
      <c r="N18" s="93">
        <f t="shared" si="2"/>
        <v>8.8012401345395597E-4</v>
      </c>
    </row>
    <row r="19" spans="1:14" ht="24.95" customHeight="1" x14ac:dyDescent="0.2">
      <c r="A19" s="6" t="s">
        <v>13</v>
      </c>
      <c r="B19" s="7">
        <v>5787</v>
      </c>
      <c r="C19" s="8">
        <v>968</v>
      </c>
      <c r="D19" s="9">
        <f t="shared" si="3"/>
        <v>6755</v>
      </c>
      <c r="E19" s="10"/>
      <c r="F19" s="17" t="s">
        <v>69</v>
      </c>
      <c r="G19" s="33">
        <f>+'RH MENSUAL 2023'!G21</f>
        <v>4791</v>
      </c>
      <c r="H19" s="19" t="s">
        <v>70</v>
      </c>
      <c r="I19" s="18">
        <f>+'RH MENSUAL 2023'!J21</f>
        <v>1964</v>
      </c>
      <c r="J19" s="60">
        <f t="shared" si="4"/>
        <v>6755</v>
      </c>
      <c r="L19" s="93">
        <f t="shared" si="0"/>
        <v>0.2907475943745374</v>
      </c>
      <c r="M19" s="93">
        <f t="shared" si="1"/>
        <v>5.6296041505431819E-3</v>
      </c>
      <c r="N19" s="93">
        <f t="shared" si="2"/>
        <v>1.4477081762341454E-3</v>
      </c>
    </row>
    <row r="20" spans="1:14" ht="24.95" customHeight="1" x14ac:dyDescent="0.2">
      <c r="A20" s="6" t="s">
        <v>14</v>
      </c>
      <c r="B20" s="7">
        <v>17139</v>
      </c>
      <c r="C20" s="8">
        <v>4797</v>
      </c>
      <c r="D20" s="9">
        <f t="shared" si="3"/>
        <v>21936</v>
      </c>
      <c r="E20" s="10"/>
      <c r="F20" s="17" t="s">
        <v>71</v>
      </c>
      <c r="G20" s="33">
        <f>+'RH MENSUAL 2023'!G22</f>
        <v>14342</v>
      </c>
      <c r="H20" s="19" t="s">
        <v>72</v>
      </c>
      <c r="I20" s="18">
        <f>+'RH MENSUAL 2023'!J22</f>
        <v>7824</v>
      </c>
      <c r="J20" s="60">
        <f t="shared" si="4"/>
        <v>22166</v>
      </c>
      <c r="L20" s="93">
        <f t="shared" si="0"/>
        <v>0.35297302174501488</v>
      </c>
      <c r="M20" s="93">
        <f t="shared" si="1"/>
        <v>2.242669189096225E-2</v>
      </c>
      <c r="N20" s="93">
        <f t="shared" si="2"/>
        <v>5.7672447916781843E-3</v>
      </c>
    </row>
    <row r="21" spans="1:14" ht="24.95" customHeight="1" x14ac:dyDescent="0.2">
      <c r="A21" s="6" t="s">
        <v>15</v>
      </c>
      <c r="B21" s="7">
        <v>22192</v>
      </c>
      <c r="C21" s="8">
        <v>4406</v>
      </c>
      <c r="D21" s="9">
        <f t="shared" si="3"/>
        <v>26598</v>
      </c>
      <c r="E21" s="10"/>
      <c r="F21" s="17" t="s">
        <v>73</v>
      </c>
      <c r="G21" s="33">
        <f>+'RH MENSUAL 2023'!G23</f>
        <v>18180</v>
      </c>
      <c r="H21" s="19" t="s">
        <v>74</v>
      </c>
      <c r="I21" s="18">
        <f>+'RH MENSUAL 2023'!J23</f>
        <v>8518</v>
      </c>
      <c r="J21" s="60">
        <f t="shared" si="4"/>
        <v>26698</v>
      </c>
      <c r="L21" s="93">
        <f t="shared" si="0"/>
        <v>0.31905011611356654</v>
      </c>
      <c r="M21" s="93">
        <f t="shared" si="1"/>
        <v>2.4415971565339523E-2</v>
      </c>
      <c r="N21" s="93">
        <f t="shared" si="2"/>
        <v>6.2788076604696798E-3</v>
      </c>
    </row>
    <row r="22" spans="1:14" ht="24.95" customHeight="1" x14ac:dyDescent="0.2">
      <c r="A22" s="6" t="s">
        <v>16</v>
      </c>
      <c r="B22" s="7">
        <v>15399</v>
      </c>
      <c r="C22" s="8">
        <v>3400</v>
      </c>
      <c r="D22" s="9">
        <f t="shared" si="3"/>
        <v>18799</v>
      </c>
      <c r="E22" s="10"/>
      <c r="F22" s="17" t="s">
        <v>77</v>
      </c>
      <c r="G22" s="33">
        <f>+'RH MENSUAL 2023'!G24</f>
        <v>12999</v>
      </c>
      <c r="H22" s="19" t="s">
        <v>78</v>
      </c>
      <c r="I22" s="18">
        <f>+'RH MENSUAL 2023'!J24</f>
        <v>6200</v>
      </c>
      <c r="J22" s="60">
        <f t="shared" si="4"/>
        <v>19199</v>
      </c>
      <c r="L22" s="93">
        <f t="shared" si="0"/>
        <v>0.32293348611906869</v>
      </c>
      <c r="M22" s="93">
        <f t="shared" si="1"/>
        <v>1.7771662797030411E-2</v>
      </c>
      <c r="N22" s="93">
        <f t="shared" si="2"/>
        <v>4.5701581938145117E-3</v>
      </c>
    </row>
    <row r="23" spans="1:14" ht="24.95" customHeight="1" x14ac:dyDescent="0.2">
      <c r="A23" s="6" t="s">
        <v>17</v>
      </c>
      <c r="B23" s="7">
        <v>32788</v>
      </c>
      <c r="C23" s="8">
        <v>0</v>
      </c>
      <c r="D23" s="9">
        <f t="shared" si="3"/>
        <v>32788</v>
      </c>
      <c r="E23" s="10"/>
      <c r="F23" s="17" t="s">
        <v>79</v>
      </c>
      <c r="G23" s="33">
        <f>+'RH MENSUAL 2023'!G25</f>
        <v>25585</v>
      </c>
      <c r="H23" s="19" t="s">
        <v>80</v>
      </c>
      <c r="I23" s="18">
        <f>+'RH MENSUAL 2023'!J25</f>
        <v>7203</v>
      </c>
      <c r="J23" s="60">
        <f t="shared" si="4"/>
        <v>32788</v>
      </c>
      <c r="L23" s="93">
        <f t="shared" si="0"/>
        <v>0.21968403074295473</v>
      </c>
      <c r="M23" s="93">
        <f t="shared" si="1"/>
        <v>2.0646659214033882E-2</v>
      </c>
      <c r="N23" s="93">
        <f t="shared" si="2"/>
        <v>5.3094918500074077E-3</v>
      </c>
    </row>
    <row r="24" spans="1:14" ht="24.95" customHeight="1" x14ac:dyDescent="0.2">
      <c r="A24" s="6" t="s">
        <v>18</v>
      </c>
      <c r="B24" s="7">
        <v>200</v>
      </c>
      <c r="C24" s="8">
        <v>0</v>
      </c>
      <c r="D24" s="9">
        <f t="shared" si="3"/>
        <v>200</v>
      </c>
      <c r="E24" s="10"/>
      <c r="F24" s="17" t="s">
        <v>81</v>
      </c>
      <c r="G24" s="33">
        <f>+'RH MENSUAL 2023'!G26</f>
        <v>0</v>
      </c>
      <c r="H24" s="19" t="s">
        <v>82</v>
      </c>
      <c r="I24" s="18">
        <f>+'RH MENSUAL 2023'!J26</f>
        <v>200</v>
      </c>
      <c r="J24" s="60">
        <f t="shared" si="4"/>
        <v>200</v>
      </c>
      <c r="L24" s="93">
        <f t="shared" si="0"/>
        <v>1</v>
      </c>
      <c r="M24" s="93">
        <f t="shared" si="1"/>
        <v>5.7327944506549715E-4</v>
      </c>
      <c r="N24" s="93">
        <f t="shared" si="2"/>
        <v>1.4742445786498427E-4</v>
      </c>
    </row>
    <row r="25" spans="1:14" ht="24.95" customHeight="1" x14ac:dyDescent="0.2">
      <c r="A25" s="6" t="s">
        <v>19</v>
      </c>
      <c r="B25" s="7">
        <v>3121</v>
      </c>
      <c r="C25" s="8">
        <v>2199</v>
      </c>
      <c r="D25" s="9">
        <f t="shared" si="3"/>
        <v>5320</v>
      </c>
      <c r="E25" s="10"/>
      <c r="F25" s="17" t="s">
        <v>83</v>
      </c>
      <c r="G25" s="33">
        <f>+'RH MENSUAL 2023'!G27</f>
        <v>5120</v>
      </c>
      <c r="H25" s="19" t="s">
        <v>84</v>
      </c>
      <c r="I25" s="18">
        <f>+'RH MENSUAL 2023'!J27</f>
        <v>200</v>
      </c>
      <c r="J25" s="60">
        <f t="shared" si="4"/>
        <v>5320</v>
      </c>
      <c r="L25" s="93">
        <f t="shared" si="0"/>
        <v>3.7593984962406013E-2</v>
      </c>
      <c r="M25" s="93">
        <f t="shared" si="1"/>
        <v>5.7327944506549715E-4</v>
      </c>
      <c r="N25" s="93">
        <f t="shared" si="2"/>
        <v>1.4742445786498427E-4</v>
      </c>
    </row>
    <row r="26" spans="1:14" ht="24.95" customHeight="1" x14ac:dyDescent="0.2">
      <c r="A26" s="6" t="s">
        <v>20</v>
      </c>
      <c r="B26" s="7">
        <v>2600</v>
      </c>
      <c r="C26" s="8">
        <v>600</v>
      </c>
      <c r="D26" s="9">
        <f t="shared" si="3"/>
        <v>3200</v>
      </c>
      <c r="E26" s="10"/>
      <c r="F26" s="17" t="s">
        <v>85</v>
      </c>
      <c r="G26" s="33">
        <f>+'RH MENSUAL 2023'!G28</f>
        <v>2200</v>
      </c>
      <c r="H26" s="19" t="s">
        <v>86</v>
      </c>
      <c r="I26" s="18">
        <f>+'RH MENSUAL 2023'!J28</f>
        <v>1000</v>
      </c>
      <c r="J26" s="60">
        <f t="shared" si="4"/>
        <v>3200</v>
      </c>
      <c r="L26" s="93">
        <f t="shared" si="0"/>
        <v>0.3125</v>
      </c>
      <c r="M26" s="93">
        <f t="shared" si="1"/>
        <v>2.866397225327486E-3</v>
      </c>
      <c r="N26" s="93">
        <f t="shared" si="2"/>
        <v>7.3712228932492133E-4</v>
      </c>
    </row>
    <row r="27" spans="1:14" ht="24.95" customHeight="1" x14ac:dyDescent="0.2">
      <c r="A27" s="157" t="s">
        <v>21</v>
      </c>
      <c r="B27" s="155">
        <f>44507+800+7399</f>
        <v>52706</v>
      </c>
      <c r="C27" s="156">
        <f>10399+800</f>
        <v>11199</v>
      </c>
      <c r="D27" s="154">
        <f t="shared" si="3"/>
        <v>63905</v>
      </c>
      <c r="E27" s="10"/>
      <c r="F27" s="17" t="s">
        <v>87</v>
      </c>
      <c r="G27" s="33">
        <f>+'RH MENSUAL 2023'!G29</f>
        <v>36535</v>
      </c>
      <c r="H27" s="19" t="s">
        <v>88</v>
      </c>
      <c r="I27" s="18">
        <f>+'RH MENSUAL 2023'!J29</f>
        <v>18379</v>
      </c>
      <c r="J27" s="189">
        <f>+G27+I27+G28+I28+G29+I29+G30+I30</f>
        <v>64305</v>
      </c>
      <c r="L27" s="188">
        <f>+(+I27+I28+I29+I30)/J27</f>
        <v>0.31988181323380765</v>
      </c>
      <c r="M27" s="188">
        <f>+(+I27+I28+I29+I30)/$I$44</f>
        <v>5.8961790924986386E-2</v>
      </c>
      <c r="N27" s="188">
        <f>+(+I27+I28+I29+I30)/$J$44</f>
        <v>1.5162605491413631E-2</v>
      </c>
    </row>
    <row r="28" spans="1:14" ht="24.95" customHeight="1" x14ac:dyDescent="0.2">
      <c r="A28" s="157"/>
      <c r="B28" s="155"/>
      <c r="C28" s="156"/>
      <c r="D28" s="154"/>
      <c r="E28" s="10"/>
      <c r="F28" s="17" t="s">
        <v>53</v>
      </c>
      <c r="G28" s="33">
        <f>+'RH MENSUAL 2023'!G30</f>
        <v>800</v>
      </c>
      <c r="H28" s="19" t="s">
        <v>54</v>
      </c>
      <c r="I28" s="18">
        <f>+'RH MENSUAL 2023'!J30</f>
        <v>0</v>
      </c>
      <c r="J28" s="189"/>
      <c r="L28" s="188"/>
      <c r="M28" s="188"/>
      <c r="N28" s="188"/>
    </row>
    <row r="29" spans="1:14" ht="24.95" customHeight="1" x14ac:dyDescent="0.2">
      <c r="A29" s="157"/>
      <c r="B29" s="155"/>
      <c r="C29" s="156"/>
      <c r="D29" s="154"/>
      <c r="E29" s="10"/>
      <c r="F29" s="17" t="s">
        <v>99</v>
      </c>
      <c r="G29" s="33">
        <f>+'RH MENSUAL 2023'!G31</f>
        <v>6200</v>
      </c>
      <c r="H29" s="19" t="s">
        <v>100</v>
      </c>
      <c r="I29" s="18">
        <f>+'RH MENSUAL 2023'!J31</f>
        <v>1999</v>
      </c>
      <c r="J29" s="189"/>
      <c r="L29" s="188"/>
      <c r="M29" s="188"/>
      <c r="N29" s="188"/>
    </row>
    <row r="30" spans="1:14" ht="24.95" customHeight="1" x14ac:dyDescent="0.2">
      <c r="A30" s="157"/>
      <c r="B30" s="155"/>
      <c r="C30" s="156"/>
      <c r="D30" s="154"/>
      <c r="E30" s="10"/>
      <c r="F30" s="17" t="s">
        <v>89</v>
      </c>
      <c r="G30" s="33">
        <f>+'RH MENSUAL 2023'!G32</f>
        <v>200</v>
      </c>
      <c r="H30" s="19" t="s">
        <v>90</v>
      </c>
      <c r="I30" s="18">
        <f>+'RH MENSUAL 2023'!J32</f>
        <v>192</v>
      </c>
      <c r="J30" s="189"/>
      <c r="L30" s="188"/>
      <c r="M30" s="188"/>
      <c r="N30" s="188"/>
    </row>
    <row r="31" spans="1:14" ht="24.95" customHeight="1" x14ac:dyDescent="0.2">
      <c r="A31" s="6" t="s">
        <v>22</v>
      </c>
      <c r="B31" s="7">
        <v>0</v>
      </c>
      <c r="C31" s="8">
        <v>2392</v>
      </c>
      <c r="D31" s="9">
        <f t="shared" si="3"/>
        <v>2392</v>
      </c>
      <c r="E31" s="10"/>
      <c r="F31" s="17"/>
      <c r="G31" s="33">
        <f>+'RH MENSUAL 2023'!G33</f>
        <v>0</v>
      </c>
      <c r="H31" s="19" t="s">
        <v>96</v>
      </c>
      <c r="I31" s="18">
        <f>+'RH MENSUAL 2023'!J33</f>
        <v>2574</v>
      </c>
      <c r="J31" s="60">
        <f>+G31+I31</f>
        <v>2574</v>
      </c>
      <c r="L31" s="93">
        <f t="shared" si="0"/>
        <v>1</v>
      </c>
      <c r="M31" s="93">
        <f t="shared" si="1"/>
        <v>7.3781064579929488E-3</v>
      </c>
      <c r="N31" s="93">
        <f t="shared" si="2"/>
        <v>1.8973527727223474E-3</v>
      </c>
    </row>
    <row r="32" spans="1:14" ht="24.95" customHeight="1" x14ac:dyDescent="0.2">
      <c r="A32" s="157" t="s">
        <v>23</v>
      </c>
      <c r="B32" s="155">
        <v>6137</v>
      </c>
      <c r="C32" s="156">
        <v>2838</v>
      </c>
      <c r="D32" s="154">
        <f t="shared" si="3"/>
        <v>8975</v>
      </c>
      <c r="E32" s="10"/>
      <c r="F32" s="17" t="s">
        <v>92</v>
      </c>
      <c r="G32" s="33">
        <f>+'RH MENSUAL 2023'!G34</f>
        <v>4155</v>
      </c>
      <c r="H32" s="19" t="s">
        <v>93</v>
      </c>
      <c r="I32" s="18">
        <f>+'RH MENSUAL 2023'!J34</f>
        <v>3720</v>
      </c>
      <c r="J32" s="189">
        <f>+G32+I32+G33+I33</f>
        <v>9275</v>
      </c>
      <c r="L32" s="188">
        <f>+(I32+I33)/J32</f>
        <v>0.42264150943396228</v>
      </c>
      <c r="M32" s="188">
        <f>+(I32+I33)/$I$44</f>
        <v>1.1236277123283745E-2</v>
      </c>
      <c r="N32" s="188">
        <f>+I33/$J$44</f>
        <v>1.4742445786498427E-4</v>
      </c>
    </row>
    <row r="33" spans="1:14" ht="24.95" customHeight="1" x14ac:dyDescent="0.2">
      <c r="A33" s="157"/>
      <c r="B33" s="155"/>
      <c r="C33" s="156"/>
      <c r="D33" s="154"/>
      <c r="E33" s="10"/>
      <c r="F33" s="17" t="s">
        <v>94</v>
      </c>
      <c r="G33" s="33">
        <f>+'RH MENSUAL 2023'!G35</f>
        <v>1200</v>
      </c>
      <c r="H33" s="19" t="s">
        <v>95</v>
      </c>
      <c r="I33" s="18">
        <f>+'RH MENSUAL 2023'!J35</f>
        <v>200</v>
      </c>
      <c r="J33" s="189"/>
      <c r="L33" s="188"/>
      <c r="M33" s="188"/>
      <c r="N33" s="188"/>
    </row>
    <row r="34" spans="1:14" ht="24.95" customHeight="1" x14ac:dyDescent="0.2">
      <c r="A34" s="6" t="s">
        <v>32</v>
      </c>
      <c r="B34" s="7">
        <v>4400</v>
      </c>
      <c r="C34" s="8">
        <v>2067</v>
      </c>
      <c r="D34" s="9">
        <f t="shared" si="3"/>
        <v>6467</v>
      </c>
      <c r="E34" s="10"/>
      <c r="F34" s="17" t="s">
        <v>32</v>
      </c>
      <c r="G34" s="33">
        <f>+'RH MENSUAL 2023'!G36</f>
        <v>4400</v>
      </c>
      <c r="H34" s="19" t="s">
        <v>91</v>
      </c>
      <c r="I34" s="18">
        <f>+'RH MENSUAL 2023'!J36</f>
        <v>2391</v>
      </c>
      <c r="J34" s="60">
        <f>+G34+I34</f>
        <v>6791</v>
      </c>
      <c r="L34" s="93">
        <f t="shared" si="0"/>
        <v>0.35208364011191284</v>
      </c>
      <c r="M34" s="93">
        <f t="shared" si="1"/>
        <v>6.8535557657580185E-3</v>
      </c>
      <c r="N34" s="93">
        <f t="shared" si="2"/>
        <v>1.7624593937758868E-3</v>
      </c>
    </row>
    <row r="35" spans="1:14" ht="24.95" customHeight="1" x14ac:dyDescent="0.2">
      <c r="A35" s="6" t="s">
        <v>24</v>
      </c>
      <c r="B35" s="7">
        <v>5359</v>
      </c>
      <c r="C35" s="8">
        <v>1394</v>
      </c>
      <c r="D35" s="9">
        <f t="shared" si="3"/>
        <v>6753</v>
      </c>
      <c r="E35" s="10"/>
      <c r="F35" s="17" t="s">
        <v>97</v>
      </c>
      <c r="G35" s="33">
        <f>+'RH MENSUAL 2023'!G37</f>
        <v>5359</v>
      </c>
      <c r="H35" s="19" t="s">
        <v>98</v>
      </c>
      <c r="I35" s="18">
        <f>+'RH MENSUAL 2023'!J37</f>
        <v>1394</v>
      </c>
      <c r="J35" s="60">
        <f t="shared" ref="J35:J42" si="5">+G35+I35</f>
        <v>6753</v>
      </c>
      <c r="L35" s="93">
        <f>+I35/J35</f>
        <v>0.206426773285947</v>
      </c>
      <c r="M35" s="93">
        <f t="shared" si="1"/>
        <v>3.9957577321065151E-3</v>
      </c>
      <c r="N35" s="93">
        <f t="shared" si="2"/>
        <v>1.0275484713189403E-3</v>
      </c>
    </row>
    <row r="36" spans="1:14" ht="24.95" customHeight="1" x14ac:dyDescent="0.2">
      <c r="A36" s="6" t="s">
        <v>38</v>
      </c>
      <c r="B36" s="7">
        <v>79323</v>
      </c>
      <c r="C36" s="8">
        <v>600</v>
      </c>
      <c r="D36" s="9">
        <f t="shared" si="3"/>
        <v>79923</v>
      </c>
      <c r="E36" s="10"/>
      <c r="F36" s="17" t="s">
        <v>107</v>
      </c>
      <c r="G36" s="33">
        <f>+'RH MENSUAL 2023'!G38</f>
        <v>64522</v>
      </c>
      <c r="H36" s="19" t="s">
        <v>108</v>
      </c>
      <c r="I36" s="18">
        <f>+'RH MENSUAL 2023'!J38</f>
        <v>15401</v>
      </c>
      <c r="J36" s="60">
        <f t="shared" si="5"/>
        <v>79923</v>
      </c>
      <c r="L36" s="93">
        <f t="shared" si="0"/>
        <v>0.19269797179785544</v>
      </c>
      <c r="M36" s="93">
        <f t="shared" si="1"/>
        <v>4.4145383667268612E-2</v>
      </c>
      <c r="N36" s="93">
        <f t="shared" si="2"/>
        <v>1.1352420377893113E-2</v>
      </c>
    </row>
    <row r="37" spans="1:14" ht="24.95" customHeight="1" x14ac:dyDescent="0.2">
      <c r="A37" s="6" t="s">
        <v>25</v>
      </c>
      <c r="B37" s="7">
        <v>2571</v>
      </c>
      <c r="C37" s="8">
        <v>0</v>
      </c>
      <c r="D37" s="9">
        <f t="shared" si="3"/>
        <v>2571</v>
      </c>
      <c r="E37" s="10"/>
      <c r="F37" s="17" t="s">
        <v>101</v>
      </c>
      <c r="G37" s="33">
        <f>+'RH MENSUAL 2023'!G39</f>
        <v>2191</v>
      </c>
      <c r="H37" s="19" t="s">
        <v>102</v>
      </c>
      <c r="I37" s="18">
        <f>+'RH MENSUAL 2023'!J39</f>
        <v>380</v>
      </c>
      <c r="J37" s="60">
        <f t="shared" si="5"/>
        <v>2571</v>
      </c>
      <c r="L37" s="93">
        <f t="shared" si="0"/>
        <v>0.14780241151302995</v>
      </c>
      <c r="M37" s="93">
        <f t="shared" si="1"/>
        <v>1.0892309456244447E-3</v>
      </c>
      <c r="N37" s="93">
        <f t="shared" si="2"/>
        <v>2.8010646994347012E-4</v>
      </c>
    </row>
    <row r="38" spans="1:14" ht="24.95" customHeight="1" x14ac:dyDescent="0.2">
      <c r="A38" s="6" t="s">
        <v>26</v>
      </c>
      <c r="B38" s="7">
        <v>16515</v>
      </c>
      <c r="C38" s="8">
        <v>0</v>
      </c>
      <c r="D38" s="9">
        <f t="shared" si="3"/>
        <v>16515</v>
      </c>
      <c r="E38" s="10"/>
      <c r="F38" s="17" t="s">
        <v>103</v>
      </c>
      <c r="G38" s="33">
        <f>+'RH MENSUAL 2023'!G40</f>
        <v>13796</v>
      </c>
      <c r="H38" s="19" t="s">
        <v>104</v>
      </c>
      <c r="I38" s="18">
        <f>+'RH MENSUAL 2023'!J40</f>
        <v>2719</v>
      </c>
      <c r="J38" s="60">
        <f t="shared" si="5"/>
        <v>16515</v>
      </c>
      <c r="L38" s="93">
        <f t="shared" si="0"/>
        <v>0.1646382076899788</v>
      </c>
      <c r="M38" s="93">
        <f t="shared" si="1"/>
        <v>7.7937340556654341E-3</v>
      </c>
      <c r="N38" s="93">
        <f t="shared" si="2"/>
        <v>2.0042355046744611E-3</v>
      </c>
    </row>
    <row r="39" spans="1:14" ht="24.95" customHeight="1" x14ac:dyDescent="0.2">
      <c r="A39" s="6" t="s">
        <v>27</v>
      </c>
      <c r="B39" s="7">
        <v>1592</v>
      </c>
      <c r="C39" s="8">
        <v>0</v>
      </c>
      <c r="D39" s="9">
        <f t="shared" si="3"/>
        <v>1592</v>
      </c>
      <c r="E39" s="10"/>
      <c r="F39" s="17" t="s">
        <v>105</v>
      </c>
      <c r="G39" s="33">
        <f>+'RH MENSUAL 2023'!G41</f>
        <v>1592</v>
      </c>
      <c r="H39" s="19" t="s">
        <v>106</v>
      </c>
      <c r="I39" s="18">
        <f>+'RH MENSUAL 2023'!J41</f>
        <v>0</v>
      </c>
      <c r="J39" s="60">
        <f t="shared" si="5"/>
        <v>1592</v>
      </c>
      <c r="L39" s="93">
        <f t="shared" si="0"/>
        <v>0</v>
      </c>
      <c r="M39" s="93">
        <f t="shared" si="1"/>
        <v>0</v>
      </c>
      <c r="N39" s="93">
        <f t="shared" si="2"/>
        <v>0</v>
      </c>
    </row>
    <row r="40" spans="1:14" ht="24.95" customHeight="1" x14ac:dyDescent="0.2">
      <c r="A40" s="6" t="s">
        <v>28</v>
      </c>
      <c r="B40" s="7">
        <v>18645</v>
      </c>
      <c r="C40" s="8">
        <v>0</v>
      </c>
      <c r="D40" s="9">
        <f t="shared" si="3"/>
        <v>18645</v>
      </c>
      <c r="E40" s="10"/>
      <c r="F40" s="17" t="s">
        <v>109</v>
      </c>
      <c r="G40" s="33">
        <f>+'RH MENSUAL 2023'!G42</f>
        <v>15848</v>
      </c>
      <c r="H40" s="19" t="s">
        <v>110</v>
      </c>
      <c r="I40" s="18">
        <f>+'RH MENSUAL 2023'!J42</f>
        <v>2797</v>
      </c>
      <c r="J40" s="60">
        <f t="shared" si="5"/>
        <v>18645</v>
      </c>
      <c r="L40" s="93">
        <f t="shared" si="0"/>
        <v>0.15001340842048808</v>
      </c>
      <c r="M40" s="93">
        <f t="shared" si="1"/>
        <v>8.0173130392409784E-3</v>
      </c>
      <c r="N40" s="93">
        <f t="shared" si="2"/>
        <v>2.0617310432418049E-3</v>
      </c>
    </row>
    <row r="41" spans="1:14" ht="24.95" customHeight="1" x14ac:dyDescent="0.2">
      <c r="A41" s="6" t="s">
        <v>29</v>
      </c>
      <c r="B41" s="7">
        <v>41790</v>
      </c>
      <c r="C41" s="8">
        <v>3400</v>
      </c>
      <c r="D41" s="9">
        <f t="shared" si="3"/>
        <v>45190</v>
      </c>
      <c r="E41" s="10"/>
      <c r="F41" s="17" t="s">
        <v>111</v>
      </c>
      <c r="G41" s="33">
        <f>+'RH MENSUAL 2023'!G43</f>
        <v>34590</v>
      </c>
      <c r="H41" s="19" t="s">
        <v>112</v>
      </c>
      <c r="I41" s="18">
        <f>+'RH MENSUAL 2023'!J43</f>
        <v>11600</v>
      </c>
      <c r="J41" s="60">
        <f t="shared" si="5"/>
        <v>46190</v>
      </c>
      <c r="L41" s="93">
        <f t="shared" si="0"/>
        <v>0.25113660965576967</v>
      </c>
      <c r="M41" s="93">
        <f t="shared" si="1"/>
        <v>3.3250207813798838E-2</v>
      </c>
      <c r="N41" s="93">
        <f t="shared" si="2"/>
        <v>8.5506185561690876E-3</v>
      </c>
    </row>
    <row r="42" spans="1:14" ht="24.95" customHeight="1" thickBot="1" x14ac:dyDescent="0.25">
      <c r="A42" s="6" t="s">
        <v>31</v>
      </c>
      <c r="B42" s="7">
        <v>374240</v>
      </c>
      <c r="C42" s="8">
        <v>4336</v>
      </c>
      <c r="D42" s="9">
        <f t="shared" si="3"/>
        <v>378576</v>
      </c>
      <c r="E42" s="10"/>
      <c r="F42" s="17" t="s">
        <v>115</v>
      </c>
      <c r="G42" s="33">
        <f>+'RH MENSUAL 2023'!G44</f>
        <v>304640</v>
      </c>
      <c r="H42" s="19" t="s">
        <v>116</v>
      </c>
      <c r="I42" s="18">
        <f>+'RH MENSUAL 2023'!J44</f>
        <v>74414</v>
      </c>
      <c r="J42" s="61">
        <f t="shared" si="5"/>
        <v>379054</v>
      </c>
      <c r="L42" s="93">
        <f t="shared" si="0"/>
        <v>0.19631503690767016</v>
      </c>
      <c r="M42" s="93">
        <f t="shared" si="1"/>
        <v>0.21330008312551954</v>
      </c>
      <c r="N42" s="93">
        <f t="shared" si="2"/>
        <v>5.4852218037824696E-2</v>
      </c>
    </row>
    <row r="43" spans="1:14" ht="24.95" hidden="1" customHeight="1" thickBot="1" x14ac:dyDescent="0.25">
      <c r="A43" s="6" t="s">
        <v>127</v>
      </c>
      <c r="B43" s="7"/>
      <c r="C43" s="8"/>
      <c r="D43" s="41"/>
      <c r="E43" s="42"/>
      <c r="F43" s="7"/>
      <c r="G43" s="33"/>
      <c r="H43" s="20"/>
      <c r="I43" s="18"/>
      <c r="J43" s="61">
        <f>+G43+I43</f>
        <v>0</v>
      </c>
    </row>
    <row r="44" spans="1:14" ht="39.950000000000003" customHeight="1" x14ac:dyDescent="0.2">
      <c r="A44" s="21" t="s">
        <v>33</v>
      </c>
      <c r="B44" s="9">
        <f>SUM(B6:B42)</f>
        <v>1001974</v>
      </c>
      <c r="C44" s="9" t="e">
        <f>SUM(C6:C42)</f>
        <v>#REF!</v>
      </c>
      <c r="D44" s="9" t="e">
        <f>SUM(D6:D42)</f>
        <v>#REF!</v>
      </c>
      <c r="E44" s="10"/>
      <c r="F44" s="21" t="s">
        <v>42</v>
      </c>
      <c r="G44" s="9">
        <f>SUM(G6:G43)</f>
        <v>1007757</v>
      </c>
      <c r="H44" s="21" t="s">
        <v>117</v>
      </c>
      <c r="I44" s="9">
        <f t="shared" ref="I44" si="6">SUM(I6:I43)</f>
        <v>348870</v>
      </c>
      <c r="J44" s="9">
        <f>SUM(J6:J43)</f>
        <v>1356627</v>
      </c>
      <c r="L44" s="94">
        <f>+I44/J44</f>
        <v>0.25715985307678529</v>
      </c>
      <c r="M44" s="94">
        <f t="shared" ref="M44" si="7">+I44/$I$44</f>
        <v>1</v>
      </c>
      <c r="N44" s="94">
        <f>+I44/$J$44</f>
        <v>0.25715985307678529</v>
      </c>
    </row>
    <row r="45" spans="1:14" ht="20.100000000000001" customHeight="1" x14ac:dyDescent="0.25">
      <c r="A45" s="10"/>
      <c r="B45" s="10"/>
      <c r="C45" s="10"/>
      <c r="D45" s="22"/>
      <c r="E45" s="10"/>
      <c r="F45" s="10"/>
      <c r="G45" s="10"/>
      <c r="H45" s="10"/>
      <c r="I45" s="10"/>
      <c r="J45" s="23"/>
    </row>
    <row r="46" spans="1:14" ht="20.100000000000001" customHeight="1" thickBot="1" x14ac:dyDescent="0.35">
      <c r="A46" s="185" t="s">
        <v>129</v>
      </c>
      <c r="B46" s="185"/>
      <c r="C46" s="185"/>
      <c r="D46" s="185"/>
      <c r="E46" s="185"/>
      <c r="F46" s="185"/>
      <c r="G46" s="185"/>
      <c r="H46" s="185"/>
      <c r="I46" s="185"/>
      <c r="J46" s="186"/>
    </row>
    <row r="47" spans="1:14" ht="24.95" customHeight="1" x14ac:dyDescent="0.2">
      <c r="A47" s="52" t="s">
        <v>30</v>
      </c>
      <c r="B47" s="53">
        <v>250091</v>
      </c>
      <c r="C47" s="54">
        <v>213356</v>
      </c>
      <c r="D47" s="9">
        <f>+C47-B47</f>
        <v>-36735</v>
      </c>
      <c r="E47" s="10"/>
      <c r="F47" s="55" t="s">
        <v>113</v>
      </c>
      <c r="G47" s="56">
        <f>+'RH MENSUAL 2023'!G49</f>
        <v>201411</v>
      </c>
      <c r="H47" s="58" t="s">
        <v>114</v>
      </c>
      <c r="I47" s="57">
        <f>+'RH MENSUAL 2023'!J49</f>
        <v>48680</v>
      </c>
      <c r="J47" s="59">
        <f>+G47+I47</f>
        <v>250091</v>
      </c>
    </row>
    <row r="48" spans="1:14" ht="24.95" customHeight="1" x14ac:dyDescent="0.2">
      <c r="A48" s="25" t="s">
        <v>39</v>
      </c>
      <c r="B48" s="26"/>
      <c r="C48" s="27">
        <f>16256+226+153</f>
        <v>16635</v>
      </c>
      <c r="D48" s="9">
        <f>+C48</f>
        <v>16635</v>
      </c>
      <c r="E48" s="10"/>
      <c r="F48" s="7" t="s">
        <v>120</v>
      </c>
      <c r="G48" s="34">
        <f>+'RH MENSUAL 2023'!G50</f>
        <v>18288</v>
      </c>
      <c r="H48" s="20"/>
      <c r="I48" s="8">
        <f>+'RH MENSUAL 2023'!J50</f>
        <v>0</v>
      </c>
      <c r="J48" s="60">
        <f>+G48+I48</f>
        <v>18288</v>
      </c>
    </row>
    <row r="49" spans="1:10" ht="24.95" customHeight="1" thickBot="1" x14ac:dyDescent="0.25">
      <c r="A49" s="28" t="s">
        <v>40</v>
      </c>
      <c r="B49" s="29"/>
      <c r="C49" s="30">
        <v>20100</v>
      </c>
      <c r="D49" s="41">
        <f>+C49</f>
        <v>20100</v>
      </c>
      <c r="E49" s="42"/>
      <c r="F49" s="7" t="s">
        <v>121</v>
      </c>
      <c r="G49" s="34">
        <f>+'RH MENSUAL 2023'!G51</f>
        <v>23200</v>
      </c>
      <c r="H49" s="20"/>
      <c r="I49" s="8">
        <f>+'RH MENSUAL 2023'!J51</f>
        <v>0</v>
      </c>
      <c r="J49" s="61">
        <f>+G49+I49</f>
        <v>23200</v>
      </c>
    </row>
    <row r="50" spans="1:10" ht="35.450000000000003" customHeight="1" x14ac:dyDescent="0.2">
      <c r="A50" s="43" t="s">
        <v>128</v>
      </c>
      <c r="D50" s="31"/>
      <c r="E50" s="10"/>
      <c r="F50" s="50" t="s">
        <v>113</v>
      </c>
      <c r="G50" s="9">
        <f>+G47-G48-G49</f>
        <v>159923</v>
      </c>
      <c r="H50" s="51" t="s">
        <v>114</v>
      </c>
      <c r="I50" s="9">
        <f>+I47-I48-I49</f>
        <v>48680</v>
      </c>
      <c r="J50" s="9">
        <f>+J47-J48-J49</f>
        <v>208603</v>
      </c>
    </row>
    <row r="51" spans="1:10" ht="20.100000000000001" customHeight="1" x14ac:dyDescent="0.2">
      <c r="A51" s="171"/>
      <c r="B51" s="164"/>
      <c r="C51" s="164"/>
      <c r="D51" s="164"/>
      <c r="E51" s="164"/>
      <c r="F51" s="164"/>
      <c r="G51" s="164"/>
      <c r="H51" s="164"/>
      <c r="I51" s="164"/>
      <c r="J51" s="164"/>
    </row>
    <row r="52" spans="1:10" ht="15" customHeight="1" x14ac:dyDescent="0.2">
      <c r="A52" s="164" t="s">
        <v>41</v>
      </c>
      <c r="B52" s="164"/>
      <c r="C52" s="164"/>
      <c r="D52" s="164"/>
      <c r="E52" s="164"/>
      <c r="F52" s="164"/>
      <c r="G52" s="164"/>
      <c r="H52" s="164"/>
      <c r="I52" s="164"/>
      <c r="J52" s="164"/>
    </row>
  </sheetData>
  <mergeCells count="30">
    <mergeCell ref="M32:M33"/>
    <mergeCell ref="J27:J30"/>
    <mergeCell ref="N32:N33"/>
    <mergeCell ref="D3:D5"/>
    <mergeCell ref="A27:A30"/>
    <mergeCell ref="B27:B30"/>
    <mergeCell ref="C27:C30"/>
    <mergeCell ref="D27:D30"/>
    <mergeCell ref="L32:L33"/>
    <mergeCell ref="A8:A10"/>
    <mergeCell ref="B8:B10"/>
    <mergeCell ref="C8:C10"/>
    <mergeCell ref="D8:D10"/>
    <mergeCell ref="J8:J10"/>
    <mergeCell ref="A46:J46"/>
    <mergeCell ref="A51:J51"/>
    <mergeCell ref="A52:J52"/>
    <mergeCell ref="A2:N2"/>
    <mergeCell ref="L4:N4"/>
    <mergeCell ref="L8:L10"/>
    <mergeCell ref="M8:M10"/>
    <mergeCell ref="N8:N10"/>
    <mergeCell ref="L27:L30"/>
    <mergeCell ref="M27:M30"/>
    <mergeCell ref="A32:A33"/>
    <mergeCell ref="B32:B33"/>
    <mergeCell ref="C32:C33"/>
    <mergeCell ref="D32:D33"/>
    <mergeCell ref="J32:J33"/>
    <mergeCell ref="N27:N30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5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REHABILITADOS</vt:lpstr>
      <vt:lpstr>RH MENSUAL 2023</vt:lpstr>
      <vt:lpstr>CH DISPONIBLES</vt:lpstr>
      <vt:lpstr>%</vt:lpstr>
      <vt:lpstr>'%'!Área_de_impresión</vt:lpstr>
      <vt:lpstr>REHABILITADOS!Área_de_impresión</vt:lpstr>
      <vt:lpstr>'RH MENSUAL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2023-05-10T13:33:30Z</cp:lastPrinted>
  <dcterms:created xsi:type="dcterms:W3CDTF">2015-06-05T18:19:34Z</dcterms:created>
  <dcterms:modified xsi:type="dcterms:W3CDTF">2023-07-11T15:30:47Z</dcterms:modified>
</cp:coreProperties>
</file>